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sedinte 2021\sedinta 8 - 17.05.2021\ATPBI-transport Bucuresti-Ilfov\Proiect de contract de delegare a gestiunii  ECOTRANS\PSC si anexe modificare km\"/>
    </mc:Choice>
  </mc:AlternateContent>
  <xr:revisionPtr revIDLastSave="0" documentId="13_ncr:1_{89EAA98C-6FF5-41A1-AD87-A86A0E13E93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a 4.3" sheetId="1" r:id="rId1"/>
  </sheets>
  <definedNames>
    <definedName name="_xlnm.Print_Area" localSheetId="0">'Anexa 4.3'!$A$1:$L$40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9" i="1"/>
  <c r="D19" i="1" s="1"/>
  <c r="E19" i="1" s="1"/>
  <c r="F19" i="1" s="1"/>
  <c r="G19" i="1" s="1"/>
  <c r="H19" i="1" s="1"/>
  <c r="I19" i="1" s="1"/>
  <c r="J19" i="1" s="1"/>
  <c r="K19" i="1" s="1"/>
  <c r="L19" i="1" s="1"/>
  <c r="C25" i="1" l="1"/>
  <c r="C29" i="1" l="1"/>
  <c r="B18" i="1"/>
  <c r="B20" i="1" l="1"/>
  <c r="B22" i="1" l="1"/>
  <c r="B21" i="1" s="1"/>
  <c r="D29" i="1"/>
  <c r="E29" i="1" s="1"/>
  <c r="F29" i="1" s="1"/>
  <c r="G29" i="1" s="1"/>
  <c r="H29" i="1" s="1"/>
  <c r="I29" i="1" s="1"/>
  <c r="J29" i="1" s="1"/>
  <c r="K29" i="1" s="1"/>
  <c r="L29" i="1" s="1"/>
  <c r="C13" i="1"/>
  <c r="C11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C18" i="1" l="1"/>
  <c r="C20" i="1" s="1"/>
  <c r="D13" i="1"/>
  <c r="D11" i="1" s="1"/>
  <c r="C22" i="1" l="1"/>
  <c r="E13" i="1"/>
  <c r="E11" i="1" s="1"/>
  <c r="C21" i="1"/>
  <c r="C32" i="1" s="1"/>
  <c r="C23" i="1"/>
  <c r="B23" i="1"/>
  <c r="B27" i="1" s="1"/>
  <c r="B31" i="1" s="1"/>
  <c r="D18" i="1"/>
  <c r="D20" i="1" s="1"/>
  <c r="F13" i="1"/>
  <c r="D22" i="1" l="1"/>
  <c r="D21" i="1"/>
  <c r="D32" i="1" s="1"/>
  <c r="B32" i="1"/>
  <c r="E18" i="1"/>
  <c r="E20" i="1" s="1"/>
  <c r="C27" i="1"/>
  <c r="C31" i="1" s="1"/>
  <c r="D25" i="1"/>
  <c r="G13" i="1"/>
  <c r="F11" i="1"/>
  <c r="E22" i="1" l="1"/>
  <c r="B39" i="1"/>
  <c r="E21" i="1"/>
  <c r="E32" i="1" s="1"/>
  <c r="F18" i="1"/>
  <c r="F20" i="1" s="1"/>
  <c r="E25" i="1"/>
  <c r="D23" i="1"/>
  <c r="D27" i="1" s="1"/>
  <c r="D31" i="1" s="1"/>
  <c r="G11" i="1"/>
  <c r="H13" i="1"/>
  <c r="F22" i="1" l="1"/>
  <c r="F21" i="1"/>
  <c r="F32" i="1" s="1"/>
  <c r="G18" i="1"/>
  <c r="G20" i="1" s="1"/>
  <c r="E23" i="1"/>
  <c r="E27" i="1" s="1"/>
  <c r="E31" i="1" s="1"/>
  <c r="F25" i="1"/>
  <c r="H11" i="1"/>
  <c r="I13" i="1"/>
  <c r="G22" i="1" l="1"/>
  <c r="G21" i="1" s="1"/>
  <c r="G32" i="1" s="1"/>
  <c r="H18" i="1"/>
  <c r="H20" i="1" s="1"/>
  <c r="G25" i="1"/>
  <c r="F23" i="1"/>
  <c r="F27" i="1" s="1"/>
  <c r="F31" i="1" s="1"/>
  <c r="J13" i="1"/>
  <c r="I11" i="1"/>
  <c r="H22" i="1" l="1"/>
  <c r="H21" i="1" s="1"/>
  <c r="H32" i="1" s="1"/>
  <c r="I18" i="1"/>
  <c r="I20" i="1" s="1"/>
  <c r="H25" i="1"/>
  <c r="G23" i="1"/>
  <c r="G27" i="1" s="1"/>
  <c r="G31" i="1" s="1"/>
  <c r="K13" i="1"/>
  <c r="J11" i="1"/>
  <c r="I22" i="1" l="1"/>
  <c r="I21" i="1"/>
  <c r="I32" i="1" s="1"/>
  <c r="J18" i="1"/>
  <c r="J20" i="1" s="1"/>
  <c r="H23" i="1"/>
  <c r="H27" i="1" s="1"/>
  <c r="H31" i="1" s="1"/>
  <c r="I25" i="1"/>
  <c r="K11" i="1"/>
  <c r="L13" i="1"/>
  <c r="J22" i="1" l="1"/>
  <c r="J21" i="1"/>
  <c r="J32" i="1" s="1"/>
  <c r="L18" i="1"/>
  <c r="L20" i="1" s="1"/>
  <c r="K18" i="1"/>
  <c r="I23" i="1"/>
  <c r="I27" i="1" s="1"/>
  <c r="I31" i="1" s="1"/>
  <c r="J25" i="1"/>
  <c r="L11" i="1"/>
  <c r="L22" i="1" l="1"/>
  <c r="L21" i="1" s="1"/>
  <c r="L32" i="1" s="1"/>
  <c r="K20" i="1"/>
  <c r="J23" i="1"/>
  <c r="J27" i="1" s="1"/>
  <c r="J31" i="1" s="1"/>
  <c r="K25" i="1"/>
  <c r="K22" i="1" l="1"/>
  <c r="K21" i="1" s="1"/>
  <c r="K32" i="1"/>
  <c r="K33" i="1" s="1"/>
  <c r="K23" i="1"/>
  <c r="K27" i="1" s="1"/>
  <c r="K31" i="1" s="1"/>
  <c r="L25" i="1"/>
  <c r="L23" i="1" s="1"/>
  <c r="L27" i="1" s="1"/>
  <c r="L31" i="1" s="1"/>
</calcChain>
</file>

<file path=xl/sharedStrings.xml><?xml version="1.0" encoding="utf-8"?>
<sst xmlns="http://schemas.openxmlformats.org/spreadsheetml/2006/main" count="64" uniqueCount="39">
  <si>
    <t>lei</t>
  </si>
  <si>
    <t>Indicatori</t>
  </si>
  <si>
    <t>Valoare</t>
  </si>
  <si>
    <t>Autobuz, din care: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</si>
  <si>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</si>
  <si>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</si>
  <si>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</si>
  <si>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2. Alte venituri în cadrul reţelei unde se prestează PSO  </t>
  </si>
  <si>
    <t>1. Compensație din diferențe de tarif, respectiv:</t>
  </si>
  <si>
    <t>Diferențe de tarif pe linii regionale</t>
  </si>
  <si>
    <t>2. Compensație fără diferențe de tarif, respectiv:</t>
  </si>
  <si>
    <t>Compensatie linii regionale</t>
  </si>
  <si>
    <t xml:space="preserve"> (Ch.2) Cheltuieli asociate contractelor comerciale</t>
  </si>
  <si>
    <t xml:space="preserve">  1. Venituri din vânzări de titluri de călătorie, asocite contractelor comerciale, din care:</t>
  </si>
  <si>
    <t xml:space="preserve">Perioada </t>
  </si>
  <si>
    <t>Anul 1</t>
  </si>
  <si>
    <t>Anul 2</t>
  </si>
  <si>
    <t>Anul 3</t>
  </si>
  <si>
    <t>Anul 4</t>
  </si>
  <si>
    <t>Anul 5</t>
  </si>
  <si>
    <t>Anul 6</t>
  </si>
  <si>
    <t>Anul 7</t>
  </si>
  <si>
    <t>Anul 8</t>
  </si>
  <si>
    <t>Anul 9</t>
  </si>
  <si>
    <t>Anul 10</t>
  </si>
  <si>
    <t>Km- crestere anuala 1%</t>
  </si>
  <si>
    <t>Venituri vanzari- 2% crestere anuala si IPC 2.7%</t>
  </si>
  <si>
    <t>Structra persoanelor beneficiare de diferente de tarif nu se schimba</t>
  </si>
  <si>
    <t>VALOARE TOTALĂ</t>
  </si>
  <si>
    <t>PREMIZE DE CALCUL :</t>
  </si>
  <si>
    <t>IPC anual 2.7% (2021- conform IPC Comisia Nationala de Prognoza - prognoza Prognoza principalilor indicatori macroeconomici - varianta de vara 2020; pentru 2021-2029 se mentine acelasi IPC)</t>
  </si>
  <si>
    <t>Venituri din diferente - crestere anuala cu IPC 2.7%</t>
  </si>
  <si>
    <t xml:space="preserve"> (Ch.1) Cheltuieli  pentru PSO (Veh*Km efectuaţi x c unitar pe Km) </t>
  </si>
  <si>
    <t xml:space="preserve"> (C) Compensaţia (conform contract) ( Ch.+Pr-V), din care:</t>
  </si>
  <si>
    <t>CHELTUIELI</t>
  </si>
  <si>
    <t>Cheltuieli Totale (Ch. 1 + Ch. 2)</t>
  </si>
  <si>
    <t xml:space="preserve">(Km)  Număr total de vehicul*kilometri efectuaţi </t>
  </si>
  <si>
    <t>ANEXA 4.3-contract ECOTRANS STCM SRL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</si>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</sst>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lei/an&quot;;\-#,##0.00\ &quot;lei/an&quot;"/>
    <numFmt numFmtId="165" formatCode="&quot; (Pr) Profit rezonabil  (Total cheltuieli x&quot;\ #.00%&quot;)&quot;"/>
  </numFmts>
  <fonts count="20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sz val="10"/>
      <color rgb="FF0061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3.5"/>
      <color theme="1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.5"/>
      <color rgb="FFFA7D00"/>
      <name val="Tahoma"/>
      <family val="2"/>
    </font>
    <font>
      <sz val="11.5"/>
      <color theme="1"/>
      <name val="Tahoma"/>
      <family val="2"/>
    </font>
    <font>
      <b/>
      <sz val="12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Alignment="0" applyProtection="0"/>
    <xf numFmtId="43" fontId="1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/>
    </xf>
    <xf numFmtId="4" fontId="4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/>
    </xf>
    <xf numFmtId="4" fontId="6" fillId="5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4" fontId="4" fillId="0" borderId="2" xfId="0" applyNumberFormat="1" applyFont="1" applyBorder="1" applyAlignment="1">
      <alignment horizontal="right"/>
    </xf>
    <xf numFmtId="0" fontId="3" fillId="6" borderId="2" xfId="0" applyFont="1" applyFill="1" applyBorder="1" applyAlignment="1">
      <alignment horizontal="justify"/>
    </xf>
    <xf numFmtId="4" fontId="5" fillId="5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justify"/>
    </xf>
    <xf numFmtId="4" fontId="4" fillId="8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justify"/>
    </xf>
    <xf numFmtId="4" fontId="9" fillId="9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justify" vertical="center"/>
    </xf>
    <xf numFmtId="4" fontId="5" fillId="0" borderId="2" xfId="0" applyNumberFormat="1" applyFont="1" applyBorder="1" applyAlignment="1">
      <alignment horizontal="right"/>
    </xf>
    <xf numFmtId="4" fontId="10" fillId="9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justify"/>
    </xf>
    <xf numFmtId="4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4" fontId="3" fillId="0" borderId="2" xfId="0" applyNumberFormat="1" applyFont="1" applyFill="1" applyBorder="1" applyAlignment="1">
      <alignment horizontal="right" vertical="center"/>
    </xf>
    <xf numFmtId="165" fontId="4" fillId="7" borderId="2" xfId="0" applyNumberFormat="1" applyFont="1" applyFill="1" applyBorder="1" applyAlignment="1">
      <alignment horizontal="justify"/>
    </xf>
    <xf numFmtId="43" fontId="3" fillId="0" borderId="0" xfId="3" applyFont="1"/>
    <xf numFmtId="164" fontId="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5" fillId="0" borderId="0" xfId="3" applyFont="1"/>
    <xf numFmtId="4" fontId="17" fillId="0" borderId="0" xfId="2" applyNumberFormat="1" applyFont="1" applyFill="1" applyBorder="1" applyAlignment="1">
      <alignment horizontal="right"/>
    </xf>
    <xf numFmtId="4" fontId="17" fillId="0" borderId="0" xfId="2" applyNumberFormat="1" applyFont="1" applyFill="1" applyBorder="1" applyAlignment="1"/>
    <xf numFmtId="0" fontId="18" fillId="0" borderId="0" xfId="0" applyFont="1"/>
    <xf numFmtId="4" fontId="19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/>
    </xf>
  </cellXfs>
  <cellStyles count="4">
    <cellStyle name="Calculation" xfId="2" builtinId="22"/>
    <cellStyle name="Comma" xfId="3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showGridLines="0" tabSelected="1" view="pageBreakPreview" zoomScale="60" zoomScaleNormal="100" workbookViewId="0">
      <selection activeCell="L2" sqref="L2"/>
    </sheetView>
  </sheetViews>
  <sheetFormatPr defaultColWidth="9.109375" defaultRowHeight="13.2" x14ac:dyDescent="0.25"/>
  <cols>
    <col min="1" max="1" width="68" style="1" customWidth="1"/>
    <col min="2" max="12" width="17.88671875" style="1" customWidth="1"/>
    <col min="13" max="16384" width="9.109375" style="1"/>
  </cols>
  <sheetData>
    <row r="1" spans="1:12" x14ac:dyDescent="0.25"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" x14ac:dyDescent="0.25">
      <c r="A2" s="2"/>
      <c r="L2" s="47" t="s">
        <v>37</v>
      </c>
    </row>
    <row r="3" spans="1:12" x14ac:dyDescent="0.25">
      <c r="A3" s="2"/>
    </row>
    <row r="4" spans="1:12" x14ac:dyDescent="0.25">
      <c r="A4" s="2"/>
    </row>
    <row r="6" spans="1:12" ht="17.399999999999999" x14ac:dyDescent="0.3">
      <c r="A6" s="35" t="s">
        <v>38</v>
      </c>
      <c r="B6" s="35"/>
      <c r="D6" s="24"/>
      <c r="E6" s="24"/>
    </row>
    <row r="7" spans="1:12" x14ac:dyDescent="0.25">
      <c r="A7" s="34"/>
      <c r="B7" s="34"/>
    </row>
    <row r="8" spans="1:12" x14ac:dyDescent="0.25">
      <c r="B8" s="3" t="s">
        <v>0</v>
      </c>
      <c r="C8" s="3" t="s">
        <v>0</v>
      </c>
      <c r="D8" s="3" t="s">
        <v>0</v>
      </c>
      <c r="E8" s="3" t="s">
        <v>0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0</v>
      </c>
      <c r="K8" s="3" t="s">
        <v>0</v>
      </c>
      <c r="L8" s="3" t="s">
        <v>0</v>
      </c>
    </row>
    <row r="9" spans="1:12" s="38" customFormat="1" ht="24" customHeight="1" x14ac:dyDescent="0.3">
      <c r="A9" s="36" t="s">
        <v>1</v>
      </c>
      <c r="B9" s="37" t="s">
        <v>2</v>
      </c>
      <c r="C9" s="37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  <c r="K9" s="37" t="s">
        <v>2</v>
      </c>
      <c r="L9" s="37" t="s">
        <v>2</v>
      </c>
    </row>
    <row r="10" spans="1:12" x14ac:dyDescent="0.25">
      <c r="A10" s="4" t="s">
        <v>14</v>
      </c>
      <c r="B10" s="26" t="s">
        <v>15</v>
      </c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19</v>
      </c>
      <c r="H10" s="26" t="s">
        <v>20</v>
      </c>
      <c r="I10" s="26" t="s">
        <v>21</v>
      </c>
      <c r="J10" s="26" t="s">
        <v>22</v>
      </c>
      <c r="K10" s="26" t="s">
        <v>23</v>
      </c>
      <c r="L10" s="26" t="s">
        <v>24</v>
      </c>
    </row>
    <row r="11" spans="1:12" ht="23.4" customHeight="1" x14ac:dyDescent="0.25">
      <c r="A11" s="5" t="s">
        <v>36</v>
      </c>
      <c r="B11" s="6">
        <f>B13</f>
        <v>1106333.9350000001</v>
      </c>
      <c r="C11" s="6">
        <f t="shared" ref="C11:K11" si="0">C13</f>
        <v>1117397.2743500001</v>
      </c>
      <c r="D11" s="6">
        <f t="shared" si="0"/>
        <v>1128571.2470935001</v>
      </c>
      <c r="E11" s="6">
        <f t="shared" si="0"/>
        <v>1139856.9595644351</v>
      </c>
      <c r="F11" s="6">
        <f t="shared" si="0"/>
        <v>1151255.5291600793</v>
      </c>
      <c r="G11" s="6">
        <f t="shared" si="0"/>
        <v>1162768.0844516801</v>
      </c>
      <c r="H11" s="6">
        <f t="shared" si="0"/>
        <v>1174395.7652961968</v>
      </c>
      <c r="I11" s="6">
        <f t="shared" si="0"/>
        <v>1186139.7229491589</v>
      </c>
      <c r="J11" s="6">
        <f t="shared" si="0"/>
        <v>1198001.1201786504</v>
      </c>
      <c r="K11" s="6">
        <f t="shared" si="0"/>
        <v>1209981.1313804369</v>
      </c>
      <c r="L11" s="6">
        <f t="shared" ref="L11" si="1">L13</f>
        <v>1222080.9426942414</v>
      </c>
    </row>
    <row r="12" spans="1:12" ht="23.4" customHeight="1" x14ac:dyDescent="0.25">
      <c r="A12" s="7" t="s">
        <v>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23.4" customHeight="1" x14ac:dyDescent="0.25">
      <c r="A13" s="9" t="s">
        <v>4</v>
      </c>
      <c r="B13" s="8">
        <v>1106333.9350000001</v>
      </c>
      <c r="C13" s="8">
        <f>B13*1.01</f>
        <v>1117397.2743500001</v>
      </c>
      <c r="D13" s="8">
        <f t="shared" ref="D13:L13" si="2">C13*1.01</f>
        <v>1128571.2470935001</v>
      </c>
      <c r="E13" s="8">
        <f t="shared" si="2"/>
        <v>1139856.9595644351</v>
      </c>
      <c r="F13" s="8">
        <f t="shared" si="2"/>
        <v>1151255.5291600793</v>
      </c>
      <c r="G13" s="8">
        <f t="shared" si="2"/>
        <v>1162768.0844516801</v>
      </c>
      <c r="H13" s="8">
        <f t="shared" si="2"/>
        <v>1174395.7652961968</v>
      </c>
      <c r="I13" s="8">
        <f t="shared" si="2"/>
        <v>1186139.7229491589</v>
      </c>
      <c r="J13" s="8">
        <f t="shared" si="2"/>
        <v>1198001.1201786504</v>
      </c>
      <c r="K13" s="8">
        <f t="shared" si="2"/>
        <v>1209981.1313804369</v>
      </c>
      <c r="L13" s="8">
        <f t="shared" si="2"/>
        <v>1222080.9426942414</v>
      </c>
    </row>
    <row r="14" spans="1:12" ht="23.4" customHeight="1" x14ac:dyDescent="0.25">
      <c r="A14" s="10" t="s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3.4" customHeight="1" x14ac:dyDescent="0.25">
      <c r="A15" s="12" t="s">
        <v>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23.4" customHeight="1" x14ac:dyDescent="0.25">
      <c r="A16" s="9" t="s">
        <v>4</v>
      </c>
      <c r="B16" s="13">
        <v>6.99</v>
      </c>
      <c r="C16" s="13">
        <f>B16*1.027</f>
        <v>7.1787299999999998</v>
      </c>
      <c r="D16" s="13">
        <f t="shared" ref="D16:L16" si="3">C16*1.027</f>
        <v>7.3725557099999994</v>
      </c>
      <c r="E16" s="13">
        <f t="shared" si="3"/>
        <v>7.571614714169999</v>
      </c>
      <c r="F16" s="13">
        <f t="shared" si="3"/>
        <v>7.7760483114525885</v>
      </c>
      <c r="G16" s="13">
        <f t="shared" si="3"/>
        <v>7.9860016158618077</v>
      </c>
      <c r="H16" s="13">
        <f t="shared" si="3"/>
        <v>8.2016236594900764</v>
      </c>
      <c r="I16" s="13">
        <f t="shared" si="3"/>
        <v>8.423067498296307</v>
      </c>
      <c r="J16" s="13">
        <f t="shared" si="3"/>
        <v>8.6504903207503059</v>
      </c>
      <c r="K16" s="13">
        <f t="shared" si="3"/>
        <v>8.8840535594105638</v>
      </c>
      <c r="L16" s="13">
        <f t="shared" si="3"/>
        <v>9.1239230055146479</v>
      </c>
    </row>
    <row r="17" spans="1:12" ht="23.4" customHeight="1" x14ac:dyDescent="0.25">
      <c r="A17" s="10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29" customFormat="1" ht="23.4" customHeight="1" x14ac:dyDescent="0.25">
      <c r="A18" s="27" t="s">
        <v>32</v>
      </c>
      <c r="B18" s="28">
        <f t="shared" ref="B18:L18" si="4">B16*B13</f>
        <v>7733274.2056500008</v>
      </c>
      <c r="C18" s="28">
        <f t="shared" si="4"/>
        <v>8021493.3352945754</v>
      </c>
      <c r="D18" s="28">
        <f t="shared" si="4"/>
        <v>8320454.3919010041</v>
      </c>
      <c r="E18" s="28">
        <f t="shared" si="4"/>
        <v>8630557.727087155</v>
      </c>
      <c r="F18" s="28">
        <f t="shared" si="4"/>
        <v>8952218.6135756914</v>
      </c>
      <c r="G18" s="28">
        <f t="shared" si="4"/>
        <v>9285867.8013036568</v>
      </c>
      <c r="H18" s="28">
        <f t="shared" si="4"/>
        <v>9631952.0942582432</v>
      </c>
      <c r="I18" s="28">
        <f t="shared" si="4"/>
        <v>9990934.9488112461</v>
      </c>
      <c r="J18" s="28">
        <f t="shared" si="4"/>
        <v>10363297.094353439</v>
      </c>
      <c r="K18" s="28">
        <f t="shared" si="4"/>
        <v>10749537.177059991</v>
      </c>
      <c r="L18" s="28">
        <f t="shared" si="4"/>
        <v>11150172.427649017</v>
      </c>
    </row>
    <row r="19" spans="1:12" s="29" customFormat="1" ht="23.4" customHeight="1" x14ac:dyDescent="0.25">
      <c r="A19" s="27" t="s">
        <v>12</v>
      </c>
      <c r="B19" s="30">
        <v>93287.4</v>
      </c>
      <c r="C19" s="30">
        <f>B19</f>
        <v>93287.4</v>
      </c>
      <c r="D19" s="30">
        <f t="shared" ref="D19:L19" si="5">C19</f>
        <v>93287.4</v>
      </c>
      <c r="E19" s="30">
        <f t="shared" si="5"/>
        <v>93287.4</v>
      </c>
      <c r="F19" s="30">
        <f t="shared" si="5"/>
        <v>93287.4</v>
      </c>
      <c r="G19" s="30">
        <f t="shared" si="5"/>
        <v>93287.4</v>
      </c>
      <c r="H19" s="30">
        <f t="shared" si="5"/>
        <v>93287.4</v>
      </c>
      <c r="I19" s="30">
        <f t="shared" si="5"/>
        <v>93287.4</v>
      </c>
      <c r="J19" s="30">
        <f t="shared" si="5"/>
        <v>93287.4</v>
      </c>
      <c r="K19" s="30">
        <f t="shared" si="5"/>
        <v>93287.4</v>
      </c>
      <c r="L19" s="30">
        <f t="shared" si="5"/>
        <v>93287.4</v>
      </c>
    </row>
    <row r="20" spans="1:12" ht="23.4" customHeight="1" x14ac:dyDescent="0.25">
      <c r="A20" s="14" t="s">
        <v>35</v>
      </c>
      <c r="B20" s="17">
        <f>B19+B18</f>
        <v>7826561.6056500012</v>
      </c>
      <c r="C20" s="17">
        <f t="shared" ref="C20:L20" si="6">C19+C18</f>
        <v>8114780.7352945758</v>
      </c>
      <c r="D20" s="17">
        <f t="shared" si="6"/>
        <v>8413741.7919010036</v>
      </c>
      <c r="E20" s="17">
        <f t="shared" si="6"/>
        <v>8723845.1270871554</v>
      </c>
      <c r="F20" s="17">
        <f t="shared" si="6"/>
        <v>9045506.0135756917</v>
      </c>
      <c r="G20" s="17">
        <f t="shared" si="6"/>
        <v>9379155.2013036571</v>
      </c>
      <c r="H20" s="17">
        <f t="shared" si="6"/>
        <v>9725239.4942582436</v>
      </c>
      <c r="I20" s="17">
        <f t="shared" si="6"/>
        <v>10084222.348811246</v>
      </c>
      <c r="J20" s="17">
        <f t="shared" si="6"/>
        <v>10456584.49435344</v>
      </c>
      <c r="K20" s="17">
        <f t="shared" si="6"/>
        <v>10842824.577059992</v>
      </c>
      <c r="L20" s="17">
        <f t="shared" si="6"/>
        <v>11243459.827649018</v>
      </c>
    </row>
    <row r="21" spans="1:12" ht="23.4" customHeight="1" x14ac:dyDescent="0.25">
      <c r="A21" s="31">
        <v>3.0700000000000002E-2</v>
      </c>
      <c r="B21" s="15">
        <f>B22</f>
        <v>240275.44129345502</v>
      </c>
      <c r="C21" s="15">
        <f t="shared" ref="C21:L21" si="7">C22</f>
        <v>249123.76857354346</v>
      </c>
      <c r="D21" s="15">
        <f t="shared" si="7"/>
        <v>258301.87301136079</v>
      </c>
      <c r="E21" s="15">
        <f t="shared" si="7"/>
        <v>267822.04540157563</v>
      </c>
      <c r="F21" s="15">
        <f t="shared" si="7"/>
        <v>277697.03461677372</v>
      </c>
      <c r="G21" s="15">
        <f t="shared" si="7"/>
        <v>287940.06468002225</v>
      </c>
      <c r="H21" s="15">
        <f t="shared" si="7"/>
        <v>298564.85247372807</v>
      </c>
      <c r="I21" s="15">
        <f t="shared" si="7"/>
        <v>309585.62610850524</v>
      </c>
      <c r="J21" s="15">
        <f t="shared" si="7"/>
        <v>321017.14397665055</v>
      </c>
      <c r="K21" s="15">
        <f t="shared" si="7"/>
        <v>332874.71451574174</v>
      </c>
      <c r="L21" s="15">
        <f t="shared" si="7"/>
        <v>345174.21670882485</v>
      </c>
    </row>
    <row r="22" spans="1:12" ht="23.4" customHeight="1" x14ac:dyDescent="0.25">
      <c r="A22" s="9" t="s">
        <v>4</v>
      </c>
      <c r="B22" s="16">
        <f>B20*3.07%</f>
        <v>240275.44129345502</v>
      </c>
      <c r="C22" s="16">
        <f t="shared" ref="C22:L22" si="8">C20*3.07%</f>
        <v>249123.76857354346</v>
      </c>
      <c r="D22" s="16">
        <f t="shared" si="8"/>
        <v>258301.87301136079</v>
      </c>
      <c r="E22" s="16">
        <f t="shared" si="8"/>
        <v>267822.04540157563</v>
      </c>
      <c r="F22" s="16">
        <f t="shared" si="8"/>
        <v>277697.03461677372</v>
      </c>
      <c r="G22" s="16">
        <f t="shared" si="8"/>
        <v>287940.06468002225</v>
      </c>
      <c r="H22" s="16">
        <f t="shared" si="8"/>
        <v>298564.85247372807</v>
      </c>
      <c r="I22" s="16">
        <f t="shared" si="8"/>
        <v>309585.62610850524</v>
      </c>
      <c r="J22" s="16">
        <f t="shared" si="8"/>
        <v>321017.14397665055</v>
      </c>
      <c r="K22" s="16">
        <f t="shared" si="8"/>
        <v>332874.71451574174</v>
      </c>
      <c r="L22" s="16">
        <f t="shared" si="8"/>
        <v>345174.21670882485</v>
      </c>
    </row>
    <row r="23" spans="1:12" ht="23.4" customHeight="1" x14ac:dyDescent="0.25">
      <c r="A23" s="14" t="s">
        <v>6</v>
      </c>
      <c r="B23" s="15">
        <f>B25+B26</f>
        <v>2183962.7919295756</v>
      </c>
      <c r="C23" s="15">
        <f t="shared" ref="C23:K23" si="9">C25+C26</f>
        <v>2287788.3830579077</v>
      </c>
      <c r="D23" s="15">
        <f t="shared" si="9"/>
        <v>2396549.8427884802</v>
      </c>
      <c r="E23" s="15">
        <f t="shared" si="9"/>
        <v>2510481.8223146447</v>
      </c>
      <c r="F23" s="15">
        <f t="shared" si="9"/>
        <v>2629830.1281474829</v>
      </c>
      <c r="G23" s="15">
        <f t="shared" si="9"/>
        <v>2754852.2524396139</v>
      </c>
      <c r="H23" s="15">
        <f t="shared" si="9"/>
        <v>2885817.9285205933</v>
      </c>
      <c r="I23" s="15">
        <f t="shared" si="9"/>
        <v>3023009.7128424621</v>
      </c>
      <c r="J23" s="15">
        <f t="shared" si="9"/>
        <v>3166723.5945909927</v>
      </c>
      <c r="K23" s="15">
        <f t="shared" si="9"/>
        <v>3317269.6342778485</v>
      </c>
      <c r="L23" s="15">
        <f t="shared" ref="L23" si="10">L25+L26</f>
        <v>3474972.6326914174</v>
      </c>
    </row>
    <row r="24" spans="1:12" ht="27.6" customHeight="1" x14ac:dyDescent="0.25">
      <c r="A24" s="1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5.8" customHeight="1" x14ac:dyDescent="0.25">
      <c r="A25" s="19" t="s">
        <v>4</v>
      </c>
      <c r="B25" s="20">
        <v>2183962.7919295756</v>
      </c>
      <c r="C25" s="20">
        <f>B25*1.027*1.02</f>
        <v>2287788.3830579077</v>
      </c>
      <c r="D25" s="20">
        <f t="shared" ref="D25:L25" si="11">C25*1.027*1.02</f>
        <v>2396549.8427884802</v>
      </c>
      <c r="E25" s="20">
        <f t="shared" si="11"/>
        <v>2510481.8223146447</v>
      </c>
      <c r="F25" s="20">
        <f t="shared" si="11"/>
        <v>2629830.1281474829</v>
      </c>
      <c r="G25" s="20">
        <f t="shared" si="11"/>
        <v>2754852.2524396139</v>
      </c>
      <c r="H25" s="20">
        <f t="shared" si="11"/>
        <v>2885817.9285205933</v>
      </c>
      <c r="I25" s="20">
        <f t="shared" si="11"/>
        <v>3023009.7128424621</v>
      </c>
      <c r="J25" s="20">
        <f t="shared" si="11"/>
        <v>3166723.5945909927</v>
      </c>
      <c r="K25" s="20">
        <f t="shared" si="11"/>
        <v>3317269.6342778485</v>
      </c>
      <c r="L25" s="20">
        <f t="shared" si="11"/>
        <v>3474972.6326914174</v>
      </c>
    </row>
    <row r="26" spans="1:12" ht="25.8" customHeight="1" x14ac:dyDescent="0.25">
      <c r="A26" s="10" t="s">
        <v>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ht="25.8" customHeight="1" x14ac:dyDescent="0.25">
      <c r="A27" s="21" t="s">
        <v>33</v>
      </c>
      <c r="B27" s="17">
        <f>B21+B20-B23</f>
        <v>5882874.2550138803</v>
      </c>
      <c r="C27" s="17">
        <f t="shared" ref="C27:L27" si="12">C18+C21+C19-C23</f>
        <v>6076116.1208102107</v>
      </c>
      <c r="D27" s="17">
        <f t="shared" si="12"/>
        <v>6275493.8221238852</v>
      </c>
      <c r="E27" s="17">
        <f t="shared" si="12"/>
        <v>6481185.3501740862</v>
      </c>
      <c r="F27" s="17">
        <f t="shared" si="12"/>
        <v>6693372.9200449828</v>
      </c>
      <c r="G27" s="17">
        <f t="shared" si="12"/>
        <v>6912243.0135440659</v>
      </c>
      <c r="H27" s="17">
        <f t="shared" si="12"/>
        <v>7137986.4182113782</v>
      </c>
      <c r="I27" s="17">
        <f t="shared" si="12"/>
        <v>7370798.2620772887</v>
      </c>
      <c r="J27" s="17">
        <f t="shared" si="12"/>
        <v>7610878.0437390981</v>
      </c>
      <c r="K27" s="17">
        <f>K18+K21+K19-K23</f>
        <v>7858429.657297885</v>
      </c>
      <c r="L27" s="17">
        <f t="shared" si="12"/>
        <v>8113661.4116664249</v>
      </c>
    </row>
    <row r="28" spans="1:12" ht="25.8" customHeight="1" x14ac:dyDescent="0.25">
      <c r="A28" s="10" t="s">
        <v>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5.8" customHeight="1" x14ac:dyDescent="0.25">
      <c r="A29" s="9" t="s">
        <v>9</v>
      </c>
      <c r="B29" s="23">
        <v>1076397.8399999999</v>
      </c>
      <c r="C29" s="23">
        <f>B29*1.027</f>
        <v>1105460.5816799998</v>
      </c>
      <c r="D29" s="23">
        <f t="shared" ref="D29:K29" si="13">C29*1.027</f>
        <v>1135308.0173853596</v>
      </c>
      <c r="E29" s="23">
        <f t="shared" si="13"/>
        <v>1165961.3338547642</v>
      </c>
      <c r="F29" s="23">
        <f t="shared" si="13"/>
        <v>1197442.2898688428</v>
      </c>
      <c r="G29" s="23">
        <f t="shared" si="13"/>
        <v>1229773.2316953014</v>
      </c>
      <c r="H29" s="23">
        <f t="shared" si="13"/>
        <v>1262977.1089510743</v>
      </c>
      <c r="I29" s="23">
        <f t="shared" si="13"/>
        <v>1297077.4908927532</v>
      </c>
      <c r="J29" s="23">
        <f t="shared" si="13"/>
        <v>1332098.5831468576</v>
      </c>
      <c r="K29" s="23">
        <f t="shared" si="13"/>
        <v>1368065.2448918226</v>
      </c>
      <c r="L29" s="23">
        <f>K29*1.027</f>
        <v>1405003.0065039017</v>
      </c>
    </row>
    <row r="30" spans="1:12" ht="25.8" customHeight="1" x14ac:dyDescent="0.25">
      <c r="A30" s="10" t="s">
        <v>10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25.8" customHeight="1" x14ac:dyDescent="0.25">
      <c r="A31" s="9" t="s">
        <v>11</v>
      </c>
      <c r="B31" s="23">
        <f>B27-B29</f>
        <v>4806476.4150138805</v>
      </c>
      <c r="C31" s="23">
        <f t="shared" ref="C31:L31" si="14">C27-C29</f>
        <v>4970655.5391302109</v>
      </c>
      <c r="D31" s="23">
        <f t="shared" si="14"/>
        <v>5140185.8047385253</v>
      </c>
      <c r="E31" s="23">
        <f t="shared" si="14"/>
        <v>5315224.0163193215</v>
      </c>
      <c r="F31" s="23">
        <f t="shared" si="14"/>
        <v>5495930.63017614</v>
      </c>
      <c r="G31" s="23">
        <f t="shared" si="14"/>
        <v>5682469.781848764</v>
      </c>
      <c r="H31" s="23">
        <f t="shared" si="14"/>
        <v>5875009.3092603041</v>
      </c>
      <c r="I31" s="23">
        <f t="shared" si="14"/>
        <v>6073720.7711845357</v>
      </c>
      <c r="J31" s="23">
        <f t="shared" si="14"/>
        <v>6278779.4605922401</v>
      </c>
      <c r="K31" s="23">
        <f t="shared" si="14"/>
        <v>6490364.4124060627</v>
      </c>
      <c r="L31" s="23">
        <f t="shared" si="14"/>
        <v>6708658.4051625235</v>
      </c>
    </row>
    <row r="32" spans="1:12" s="45" customFormat="1" ht="25.8" customHeight="1" x14ac:dyDescent="0.25">
      <c r="A32" s="43" t="s">
        <v>28</v>
      </c>
      <c r="B32" s="44">
        <f>B20+B21</f>
        <v>8066837.0469434559</v>
      </c>
      <c r="C32" s="44">
        <f t="shared" ref="C32:L32" si="15">C20+C21</f>
        <v>8363904.5038681189</v>
      </c>
      <c r="D32" s="44">
        <f t="shared" si="15"/>
        <v>8672043.6649123635</v>
      </c>
      <c r="E32" s="44">
        <f t="shared" si="15"/>
        <v>8991667.1724887304</v>
      </c>
      <c r="F32" s="44">
        <f t="shared" si="15"/>
        <v>9323203.0481924657</v>
      </c>
      <c r="G32" s="44">
        <f t="shared" si="15"/>
        <v>9667095.2659836803</v>
      </c>
      <c r="H32" s="44">
        <f t="shared" si="15"/>
        <v>10023804.346731972</v>
      </c>
      <c r="I32" s="44">
        <f t="shared" si="15"/>
        <v>10393807.974919751</v>
      </c>
      <c r="J32" s="44">
        <f t="shared" si="15"/>
        <v>10777601.638330091</v>
      </c>
      <c r="K32" s="44">
        <f t="shared" si="15"/>
        <v>11175699.291575734</v>
      </c>
      <c r="L32" s="44">
        <f t="shared" si="15"/>
        <v>11588634.044357842</v>
      </c>
    </row>
    <row r="33" spans="1:12" ht="22.2" customHeight="1" x14ac:dyDescent="0.25">
      <c r="A33" s="33"/>
      <c r="B33" s="33"/>
      <c r="K33" s="46">
        <f>SUM(B32:L32)</f>
        <v>107044297.99830419</v>
      </c>
      <c r="L33" s="46"/>
    </row>
    <row r="34" spans="1:12" s="40" customFormat="1" ht="21" customHeight="1" x14ac:dyDescent="0.25">
      <c r="A34" s="39" t="s">
        <v>29</v>
      </c>
    </row>
    <row r="35" spans="1:12" s="40" customFormat="1" ht="21" customHeight="1" x14ac:dyDescent="0.25">
      <c r="A35" s="41" t="s">
        <v>30</v>
      </c>
    </row>
    <row r="36" spans="1:12" s="40" customFormat="1" ht="21" customHeight="1" x14ac:dyDescent="0.25">
      <c r="A36" s="41" t="s">
        <v>25</v>
      </c>
    </row>
    <row r="37" spans="1:12" s="40" customFormat="1" ht="21" customHeight="1" x14ac:dyDescent="0.25">
      <c r="A37" s="41" t="s">
        <v>26</v>
      </c>
      <c r="B37" s="42"/>
    </row>
    <row r="38" spans="1:12" s="40" customFormat="1" ht="21" customHeight="1" x14ac:dyDescent="0.25">
      <c r="A38" s="41" t="s">
        <v>27</v>
      </c>
      <c r="B38" s="42">
        <v>50000</v>
      </c>
    </row>
    <row r="39" spans="1:12" s="40" customFormat="1" ht="21" customHeight="1" x14ac:dyDescent="0.25">
      <c r="A39" s="41" t="s">
        <v>31</v>
      </c>
      <c r="B39" s="42">
        <f>B38/B32*100</f>
        <v>0.61982161916788836</v>
      </c>
    </row>
    <row r="40" spans="1:12" x14ac:dyDescent="0.25">
      <c r="B40" s="32"/>
    </row>
    <row r="41" spans="1:12" x14ac:dyDescent="0.25">
      <c r="B41" s="32"/>
    </row>
    <row r="42" spans="1:12" x14ac:dyDescent="0.25">
      <c r="B42" s="32"/>
    </row>
    <row r="43" spans="1:12" x14ac:dyDescent="0.25">
      <c r="B43" s="32"/>
    </row>
  </sheetData>
  <mergeCells count="4">
    <mergeCell ref="A33:B33"/>
    <mergeCell ref="A6:B6"/>
    <mergeCell ref="A7:B7"/>
    <mergeCell ref="K33:L33"/>
  </mergeCells>
  <pageMargins left="0.23622047244094491" right="0.23622047244094491" top="0.35433070866141736" bottom="0.15748031496062992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4.3</vt:lpstr>
      <vt:lpstr>'Anexa 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Stoica</dc:creator>
  <cp:lastModifiedBy>Juridic</cp:lastModifiedBy>
  <cp:lastPrinted>2021-05-06T12:22:35Z</cp:lastPrinted>
  <dcterms:created xsi:type="dcterms:W3CDTF">2020-02-24T12:50:03Z</dcterms:created>
  <dcterms:modified xsi:type="dcterms:W3CDTF">2021-05-06T12:23:09Z</dcterms:modified>
</cp:coreProperties>
</file>