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C:\Users\nicoleta.jianu\Desktop\14.04.2021 ORA 9 PSC\14.04.2021 PSC 10 ani STV ora 9\PSC + anexe modificare km\"/>
    </mc:Choice>
  </mc:AlternateContent>
  <xr:revisionPtr revIDLastSave="0" documentId="8_{BE99E6C8-63AE-4796-8D65-D2F7D9FE552A}" xr6:coauthVersionLast="46" xr6:coauthVersionMax="46" xr10:uidLastSave="{00000000-0000-0000-0000-000000000000}"/>
  <bookViews>
    <workbookView xWindow="15210" yWindow="1095" windowWidth="13590" windowHeight="15330" xr2:uid="{00000000-000D-0000-FFFF-FFFF00000000}"/>
  </bookViews>
  <sheets>
    <sheet name="Anexa 4.2" sheetId="2" r:id="rId1"/>
  </sheets>
  <definedNames>
    <definedName name="_xlnm.Print_Area" localSheetId="0">'Anexa 4.2'!$A$1:$D$36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7" i="2" l="1"/>
  <c r="B12" i="2" s="1"/>
  <c r="B7" i="2" l="1"/>
  <c r="B11" i="2" s="1"/>
  <c r="B28" i="2" l="1"/>
  <c r="B16" i="2" l="1"/>
  <c r="B20" i="2"/>
  <c r="B24" i="2"/>
  <c r="B18" i="2"/>
  <c r="B22" i="2"/>
  <c r="B15" i="2"/>
  <c r="B19" i="2"/>
  <c r="B23" i="2"/>
  <c r="B17" i="2"/>
  <c r="B21" i="2"/>
  <c r="B25" i="2"/>
  <c r="B14" i="2"/>
  <c r="C20" i="2"/>
  <c r="C22" i="2" s="1"/>
  <c r="C19" i="2" l="1"/>
  <c r="B13" i="2"/>
  <c r="B26" i="2" s="1"/>
  <c r="C18" i="2"/>
  <c r="C15" i="2"/>
  <c r="C17" i="2"/>
  <c r="C25" i="2"/>
  <c r="C24" i="2"/>
  <c r="C16" i="2"/>
  <c r="C14" i="2"/>
  <c r="B29" i="2" l="1"/>
  <c r="G26" i="2" s="1"/>
  <c r="B31" i="2"/>
  <c r="B35" i="2" s="1"/>
  <c r="D21" i="2"/>
  <c r="C13" i="2"/>
  <c r="C12" i="2"/>
  <c r="C29" i="2" l="1"/>
  <c r="D25" i="2"/>
  <c r="D23" i="2"/>
  <c r="D15" i="2"/>
  <c r="D17" i="2"/>
  <c r="C26" i="2"/>
  <c r="D24" i="2"/>
  <c r="D13" i="2"/>
  <c r="D14" i="2"/>
  <c r="D19" i="2"/>
  <c r="D16" i="2"/>
  <c r="D18" i="2"/>
  <c r="D20" i="2"/>
  <c r="D22" i="2"/>
  <c r="D12" i="2"/>
  <c r="C31" i="2" l="1"/>
</calcChain>
</file>

<file path=xl/sharedStrings.xml><?xml version="1.0" encoding="utf-8"?>
<sst xmlns="http://schemas.openxmlformats.org/spreadsheetml/2006/main" count="37" uniqueCount="37">
  <si>
    <t>ANEXA 4.2</t>
  </si>
  <si>
    <t>CALCULUL COMPENSAŢIEI ANUALE - RAPORT DETALIAT ( fundamentare)</t>
  </si>
  <si>
    <t>Indicatori</t>
  </si>
  <si>
    <t>Valoare</t>
  </si>
  <si>
    <t xml:space="preserve">Autobuz  </t>
  </si>
  <si>
    <t xml:space="preserve">(Km) Număr total de kilometri, din care: </t>
  </si>
  <si>
    <t xml:space="preserve">    * Kilometri REGIO</t>
  </si>
  <si>
    <t xml:space="preserve">(c unitar) Cost unitar per kilometru  </t>
  </si>
  <si>
    <t xml:space="preserve">Venituri din servicii de transport public, din care: </t>
  </si>
  <si>
    <t xml:space="preserve"> (1) Venituri din vânzări de titluri de călătorie, din care:</t>
  </si>
  <si>
    <t xml:space="preserve">    *  Venituri REGIO</t>
  </si>
  <si>
    <t xml:space="preserve"> (2) Alte venituri asociate activitatii de transport</t>
  </si>
  <si>
    <t xml:space="preserve">(I) TOTAL VENITURI </t>
  </si>
  <si>
    <t>Cheltuieli totale transport public (lei), din care:</t>
  </si>
  <si>
    <t>1. Cheltuieli materiale</t>
  </si>
  <si>
    <t>1.1 Materiale, piese de schimb, obiecte de inventar</t>
  </si>
  <si>
    <t xml:space="preserve">1.2 Combustibili </t>
  </si>
  <si>
    <t>1.3 Energie, apă, gaze</t>
  </si>
  <si>
    <t>2. Cheltuieli privind servicii executate de terți</t>
  </si>
  <si>
    <t>3. Cheltuieli privind impozite, taxe și vărsăminte asimilate</t>
  </si>
  <si>
    <t>4. Cheltuieli cu personalul</t>
  </si>
  <si>
    <t>4.1 Cheltuieli cu salariile</t>
  </si>
  <si>
    <t xml:space="preserve">4.2 Contracte de mandat </t>
  </si>
  <si>
    <t>4.3 Cheltuieli cu asig.și prot.socială, fd.speciale și alte oblig.legale</t>
  </si>
  <si>
    <t>4.4 Bonusuri - tichete de masă</t>
  </si>
  <si>
    <t>5. Alte cheltuieli de exploatare</t>
  </si>
  <si>
    <t>6. Cheltuieli financiare</t>
  </si>
  <si>
    <t>(II) TOTAL CHELTUIELI asociate realizării Programului de Transport, din care:</t>
  </si>
  <si>
    <t xml:space="preserve">   * Profit rezonabil REGIO</t>
  </si>
  <si>
    <t>1. Compensație din diferențe de tarif, respectiv:</t>
  </si>
  <si>
    <t>Diferențe de tarif pe linii regionale</t>
  </si>
  <si>
    <t>Intocmit,</t>
  </si>
  <si>
    <t>1. Compensație fără diferențe de tarif, respectiv:</t>
  </si>
  <si>
    <t>Compensație fără diferențe de tarif pe linii regionale</t>
  </si>
  <si>
    <t xml:space="preserve"> TOTAL COMPENSAŢIE ANUALĂ (II+III) - (I), din care:</t>
  </si>
  <si>
    <t>(Ch.2) Cheltuieli asociate contractelor comerciale</t>
  </si>
  <si>
    <t>(Ch.1)  CHELTUIELI PE LINII REGIO (Kilometri REGIO x Cost unitar per kilometru Autobuz)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</si>
</sst>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-* #,##0\ _l_e_i_-;\-* #,##0\ _l_e_i_-;_-* &quot;-&quot;\ _l_e_i_-;_-@_-"/>
    <numFmt numFmtId="165" formatCode="_-* #,##0.00\ _l_e_i_-;\-* #,##0.00\ _l_e_i_-;_-* &quot;-&quot;??\ _l_e_i_-;_-@_-"/>
    <numFmt numFmtId="166" formatCode="&quot;(III) (Pr) Profit rezonabil [&quot;\ #.00%\ &quot;x (II)], din care:&quot;"/>
    <numFmt numFmtId="167" formatCode="&quot; (Pr) Profit rezonabil [&quot;\ #.00%\ &quot;x (III)+(IV)]&quot;"/>
    <numFmt numFmtId="168" formatCode="#,##0.00\ &quot;lei/an&quot;;\-#,##0.00\ &quot;lei/an&quot;"/>
    <numFmt numFmtId="169" formatCode="0.0000000"/>
    <numFmt numFmtId="170" formatCode="#,##0.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charset val="238"/>
      <scheme val="minor"/>
    </font>
    <font>
      <sz val="10"/>
      <color theme="1"/>
      <name val="Tahoma"/>
      <family val="2"/>
    </font>
    <font>
      <b/>
      <sz val="10"/>
      <name val="Tahoma"/>
      <family val="2"/>
    </font>
    <font>
      <b/>
      <sz val="10"/>
      <color theme="1"/>
      <name val="Tahoma"/>
      <family val="2"/>
    </font>
    <font>
      <i/>
      <sz val="10"/>
      <name val="Tahoma"/>
      <family val="2"/>
    </font>
    <font>
      <i/>
      <sz val="10"/>
      <color theme="1"/>
      <name val="Tahoma"/>
      <family val="2"/>
    </font>
    <font>
      <sz val="10"/>
      <name val="Tahoma"/>
      <family val="2"/>
    </font>
    <font>
      <b/>
      <sz val="10"/>
      <color rgb="FFFF0000"/>
      <name val="Tahoma"/>
      <family val="2"/>
    </font>
    <font>
      <sz val="10"/>
      <color rgb="FFFF0000"/>
      <name val="Tahoma"/>
      <family val="2"/>
    </font>
    <font>
      <b/>
      <i/>
      <sz val="10"/>
      <color rgb="FFFF0000"/>
      <name val="Tahoma"/>
      <family val="2"/>
    </font>
    <font>
      <sz val="11"/>
      <color theme="1"/>
      <name val="Tahoma"/>
      <family val="2"/>
    </font>
    <font>
      <sz val="11"/>
      <color rgb="FF006100"/>
      <name val="Tahoma"/>
      <family val="2"/>
    </font>
    <font>
      <sz val="9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0" fontId="2" fillId="2" borderId="0" applyNumberFormat="0" applyBorder="0" applyAlignment="0" applyProtection="0"/>
  </cellStyleXfs>
  <cellXfs count="53">
    <xf numFmtId="0" fontId="0" fillId="0" borderId="0" xfId="0"/>
    <xf numFmtId="168" fontId="13" fillId="0" borderId="0" xfId="2" applyNumberFormat="1" applyFont="1" applyFill="1" applyBorder="1" applyAlignment="1">
      <alignment horizontal="center" vertical="center"/>
    </xf>
    <xf numFmtId="3" fontId="5" fillId="0" borderId="1" xfId="0" applyNumberFormat="1" applyFont="1" applyFill="1" applyBorder="1" applyAlignment="1">
      <alignment wrapText="1"/>
    </xf>
    <xf numFmtId="3" fontId="5" fillId="0" borderId="1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justify" vertical="center" wrapText="1"/>
    </xf>
    <xf numFmtId="4" fontId="4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center" wrapText="1"/>
    </xf>
    <xf numFmtId="0" fontId="3" fillId="0" borderId="0" xfId="0" applyFont="1" applyFill="1" applyBorder="1" applyAlignment="1">
      <alignment wrapText="1"/>
    </xf>
    <xf numFmtId="0" fontId="4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/>
    </xf>
    <xf numFmtId="10" fontId="3" fillId="0" borderId="0" xfId="0" applyNumberFormat="1" applyFont="1" applyFill="1" applyBorder="1"/>
    <xf numFmtId="0" fontId="3" fillId="0" borderId="0" xfId="0" applyFont="1" applyFill="1" applyBorder="1"/>
    <xf numFmtId="0" fontId="5" fillId="0" borderId="1" xfId="0" applyFont="1" applyFill="1" applyBorder="1" applyAlignment="1">
      <alignment horizontal="center" vertical="center" wrapText="1"/>
    </xf>
    <xf numFmtId="164" fontId="4" fillId="0" borderId="1" xfId="1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right" vertical="center" wrapText="1"/>
    </xf>
    <xf numFmtId="0" fontId="5" fillId="0" borderId="1" xfId="0" applyFont="1" applyFill="1" applyBorder="1" applyAlignment="1">
      <alignment horizontal="justify" wrapText="1"/>
    </xf>
    <xf numFmtId="4" fontId="5" fillId="0" borderId="1" xfId="0" applyNumberFormat="1" applyFont="1" applyFill="1" applyBorder="1" applyAlignment="1">
      <alignment horizontal="right"/>
    </xf>
    <xf numFmtId="3" fontId="3" fillId="0" borderId="0" xfId="0" applyNumberFormat="1" applyFont="1" applyFill="1" applyBorder="1"/>
    <xf numFmtId="4" fontId="7" fillId="0" borderId="1" xfId="0" applyNumberFormat="1" applyFont="1" applyFill="1" applyBorder="1" applyAlignment="1">
      <alignment horizontal="right"/>
    </xf>
    <xf numFmtId="3" fontId="5" fillId="0" borderId="1" xfId="0" applyNumberFormat="1" applyFont="1" applyFill="1" applyBorder="1" applyAlignment="1">
      <alignment horizontal="right"/>
    </xf>
    <xf numFmtId="0" fontId="3" fillId="0" borderId="1" xfId="0" applyFont="1" applyFill="1" applyBorder="1" applyAlignment="1">
      <alignment horizontal="justify" wrapText="1"/>
    </xf>
    <xf numFmtId="3" fontId="3" fillId="0" borderId="1" xfId="0" applyNumberFormat="1" applyFont="1" applyFill="1" applyBorder="1" applyAlignment="1">
      <alignment horizontal="right"/>
    </xf>
    <xf numFmtId="3" fontId="7" fillId="0" borderId="1" xfId="0" applyNumberFormat="1" applyFont="1" applyFill="1" applyBorder="1" applyAlignment="1">
      <alignment horizontal="right"/>
    </xf>
    <xf numFmtId="0" fontId="5" fillId="0" borderId="1" xfId="0" applyFont="1" applyFill="1" applyBorder="1" applyAlignment="1">
      <alignment wrapText="1"/>
    </xf>
    <xf numFmtId="165" fontId="5" fillId="0" borderId="1" xfId="0" applyNumberFormat="1" applyFont="1" applyFill="1" applyBorder="1" applyAlignment="1">
      <alignment horizontal="right"/>
    </xf>
    <xf numFmtId="10" fontId="8" fillId="0" borderId="0" xfId="0" applyNumberFormat="1" applyFont="1" applyFill="1" applyBorder="1"/>
    <xf numFmtId="3" fontId="5" fillId="0" borderId="1" xfId="0" applyNumberFormat="1" applyFont="1" applyFill="1" applyBorder="1" applyAlignment="1">
      <alignment vertical="center" wrapText="1"/>
    </xf>
    <xf numFmtId="3" fontId="9" fillId="0" borderId="1" xfId="0" applyNumberFormat="1" applyFont="1" applyFill="1" applyBorder="1" applyAlignment="1">
      <alignment horizontal="right"/>
    </xf>
    <xf numFmtId="10" fontId="10" fillId="0" borderId="0" xfId="0" applyNumberFormat="1" applyFont="1" applyFill="1" applyBorder="1"/>
    <xf numFmtId="3" fontId="7" fillId="0" borderId="1" xfId="0" applyNumberFormat="1" applyFont="1" applyFill="1" applyBorder="1" applyAlignment="1">
      <alignment wrapText="1"/>
    </xf>
    <xf numFmtId="3" fontId="11" fillId="0" borderId="1" xfId="0" applyNumberFormat="1" applyFont="1" applyFill="1" applyBorder="1" applyAlignment="1">
      <alignment horizontal="right"/>
    </xf>
    <xf numFmtId="3" fontId="7" fillId="0" borderId="1" xfId="0" applyNumberFormat="1" applyFont="1" applyFill="1" applyBorder="1" applyAlignment="1">
      <alignment vertical="center" wrapText="1"/>
    </xf>
    <xf numFmtId="3" fontId="5" fillId="0" borderId="1" xfId="0" applyNumberFormat="1" applyFont="1" applyFill="1" applyBorder="1" applyAlignment="1">
      <alignment horizontal="right" vertical="center"/>
    </xf>
    <xf numFmtId="169" fontId="3" fillId="0" borderId="0" xfId="0" applyNumberFormat="1" applyFont="1" applyFill="1" applyBorder="1"/>
    <xf numFmtId="3" fontId="3" fillId="0" borderId="1" xfId="0" applyNumberFormat="1" applyFont="1" applyFill="1" applyBorder="1" applyAlignment="1">
      <alignment horizontal="right" vertical="center"/>
    </xf>
    <xf numFmtId="165" fontId="3" fillId="0" borderId="0" xfId="1" applyNumberFormat="1" applyFont="1" applyFill="1" applyBorder="1"/>
    <xf numFmtId="0" fontId="12" fillId="0" borderId="0" xfId="0" applyFont="1" applyFill="1" applyAlignment="1">
      <alignment horizontal="center" vertical="center"/>
    </xf>
    <xf numFmtId="4" fontId="12" fillId="0" borderId="0" xfId="0" applyNumberFormat="1" applyFont="1" applyFill="1" applyAlignment="1">
      <alignment horizontal="center" vertical="center"/>
    </xf>
    <xf numFmtId="166" fontId="5" fillId="0" borderId="1" xfId="0" applyNumberFormat="1" applyFont="1" applyFill="1" applyBorder="1" applyAlignment="1">
      <alignment horizontal="justify" wrapText="1"/>
    </xf>
    <xf numFmtId="167" fontId="3" fillId="0" borderId="1" xfId="0" applyNumberFormat="1" applyFont="1" applyFill="1" applyBorder="1" applyAlignment="1">
      <alignment horizontal="justify" wrapText="1"/>
    </xf>
    <xf numFmtId="4" fontId="5" fillId="0" borderId="1" xfId="0" applyNumberFormat="1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justify" wrapText="1"/>
    </xf>
    <xf numFmtId="165" fontId="8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left" vertical="center"/>
    </xf>
    <xf numFmtId="4" fontId="4" fillId="0" borderId="1" xfId="0" applyNumberFormat="1" applyFont="1" applyFill="1" applyBorder="1" applyAlignment="1">
      <alignment horizontal="right" vertical="center"/>
    </xf>
    <xf numFmtId="4" fontId="8" fillId="0" borderId="1" xfId="0" applyNumberFormat="1" applyFont="1" applyFill="1" applyBorder="1" applyAlignment="1">
      <alignment horizontal="right" vertical="center"/>
    </xf>
    <xf numFmtId="4" fontId="6" fillId="0" borderId="1" xfId="0" applyNumberFormat="1" applyFont="1" applyFill="1" applyBorder="1" applyAlignment="1">
      <alignment horizontal="right" vertical="center"/>
    </xf>
    <xf numFmtId="170" fontId="4" fillId="0" borderId="1" xfId="1" applyNumberFormat="1" applyFont="1" applyFill="1" applyBorder="1" applyAlignment="1">
      <alignment horizontal="right" vertical="center"/>
    </xf>
    <xf numFmtId="170" fontId="8" fillId="0" borderId="1" xfId="0" applyNumberFormat="1" applyFont="1" applyFill="1" applyBorder="1" applyAlignment="1">
      <alignment horizontal="right" vertical="center"/>
    </xf>
    <xf numFmtId="4" fontId="14" fillId="0" borderId="1" xfId="0" applyNumberFormat="1" applyFont="1" applyFill="1" applyBorder="1" applyAlignment="1">
      <alignment horizontal="right" vertical="center"/>
    </xf>
    <xf numFmtId="4" fontId="3" fillId="0" borderId="0" xfId="0" applyNumberFormat="1" applyFont="1" applyFill="1" applyBorder="1"/>
    <xf numFmtId="0" fontId="5" fillId="0" borderId="0" xfId="0" applyFont="1" applyFill="1" applyBorder="1" applyAlignment="1">
      <alignment horizontal="center" vertical="center" wrapText="1"/>
    </xf>
  </cellXfs>
  <cellStyles count="3">
    <cellStyle name="Comma" xfId="1" builtinId="3"/>
    <cellStyle name="Good" xfId="2" builtinId="2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6"/>
  <sheetViews>
    <sheetView showGridLines="0" tabSelected="1" zoomScale="91" zoomScaleNormal="91" workbookViewId="0">
      <selection activeCell="G26" sqref="G26"/>
    </sheetView>
  </sheetViews>
  <sheetFormatPr defaultColWidth="9.140625" defaultRowHeight="12.75" x14ac:dyDescent="0.2"/>
  <cols>
    <col min="1" max="1" width="63.42578125" style="7" customWidth="1"/>
    <col min="2" max="2" width="17.28515625" style="43" customWidth="1"/>
    <col min="3" max="3" width="18.7109375" style="9" hidden="1" customWidth="1"/>
    <col min="4" max="4" width="8.28515625" style="10" hidden="1" customWidth="1"/>
    <col min="5" max="5" width="5.28515625" style="11" hidden="1" customWidth="1"/>
    <col min="6" max="6" width="12.7109375" style="11" hidden="1" customWidth="1"/>
    <col min="7" max="7" width="15.85546875" style="11" customWidth="1"/>
    <col min="8" max="16384" width="9.140625" style="11"/>
  </cols>
  <sheetData>
    <row r="1" spans="1:5" x14ac:dyDescent="0.2">
      <c r="B1" s="8" t="s">
        <v>0</v>
      </c>
    </row>
    <row r="2" spans="1:5" ht="30.75" customHeight="1" x14ac:dyDescent="0.2">
      <c r="A2" s="52" t="s">
        <v>1</v>
      </c>
      <c r="B2" s="52"/>
      <c r="C2" s="52"/>
    </row>
    <row r="3" spans="1:5" x14ac:dyDescent="0.2">
      <c r="A3" s="12" t="s">
        <v>2</v>
      </c>
      <c r="B3" s="13" t="s">
        <v>3</v>
      </c>
      <c r="C3" s="14" t="s">
        <v>4</v>
      </c>
    </row>
    <row r="4" spans="1:5" x14ac:dyDescent="0.2">
      <c r="A4" s="15" t="s">
        <v>5</v>
      </c>
      <c r="B4" s="5"/>
      <c r="C4" s="16">
        <v>8906236.1999999993</v>
      </c>
      <c r="E4" s="17"/>
    </row>
    <row r="5" spans="1:5" x14ac:dyDescent="0.2">
      <c r="A5" s="15" t="s">
        <v>6</v>
      </c>
      <c r="B5" s="45">
        <v>9264987.5199999996</v>
      </c>
      <c r="C5" s="18">
        <v>8906236.1999999993</v>
      </c>
      <c r="E5" s="17"/>
    </row>
    <row r="6" spans="1:5" x14ac:dyDescent="0.2">
      <c r="A6" s="15" t="s">
        <v>7</v>
      </c>
      <c r="B6" s="45">
        <v>7.14</v>
      </c>
      <c r="C6" s="16">
        <v>7.14</v>
      </c>
    </row>
    <row r="7" spans="1:5" x14ac:dyDescent="0.2">
      <c r="A7" s="15" t="s">
        <v>8</v>
      </c>
      <c r="B7" s="46">
        <f>B9</f>
        <v>13650618.490620116</v>
      </c>
      <c r="C7" s="19">
        <v>0</v>
      </c>
    </row>
    <row r="8" spans="1:5" x14ac:dyDescent="0.2">
      <c r="A8" s="20" t="s">
        <v>9</v>
      </c>
      <c r="B8" s="45"/>
      <c r="C8" s="21">
        <v>0</v>
      </c>
    </row>
    <row r="9" spans="1:5" x14ac:dyDescent="0.2">
      <c r="A9" s="20" t="s">
        <v>10</v>
      </c>
      <c r="B9" s="47">
        <v>13650618.490620116</v>
      </c>
      <c r="C9" s="22">
        <v>0</v>
      </c>
    </row>
    <row r="10" spans="1:5" x14ac:dyDescent="0.2">
      <c r="A10" s="20" t="s">
        <v>11</v>
      </c>
      <c r="B10" s="45">
        <v>0</v>
      </c>
      <c r="C10" s="21">
        <v>0</v>
      </c>
    </row>
    <row r="11" spans="1:5" x14ac:dyDescent="0.2">
      <c r="A11" s="15" t="s">
        <v>12</v>
      </c>
      <c r="B11" s="45">
        <f>B7</f>
        <v>13650618.490620116</v>
      </c>
      <c r="C11" s="19"/>
    </row>
    <row r="12" spans="1:5" x14ac:dyDescent="0.2">
      <c r="A12" s="23" t="s">
        <v>13</v>
      </c>
      <c r="B12" s="48">
        <f>B27</f>
        <v>66152010.892799996</v>
      </c>
      <c r="C12" s="24">
        <f>B12</f>
        <v>66152010.892799996</v>
      </c>
      <c r="D12" s="25">
        <f>B12/$B$26</f>
        <v>0.98333360409310844</v>
      </c>
      <c r="E12" s="11">
        <v>1</v>
      </c>
    </row>
    <row r="13" spans="1:5" x14ac:dyDescent="0.2">
      <c r="A13" s="26" t="s">
        <v>14</v>
      </c>
      <c r="B13" s="49">
        <f>$B$27*E13</f>
        <v>19855892.043351527</v>
      </c>
      <c r="C13" s="27">
        <f t="shared" ref="C13:C18" si="0">B13</f>
        <v>19855892.043351527</v>
      </c>
      <c r="D13" s="28">
        <f>B13/$B$26</f>
        <v>0.29515302138151078</v>
      </c>
      <c r="E13" s="11">
        <v>0.30015553231674547</v>
      </c>
    </row>
    <row r="14" spans="1:5" x14ac:dyDescent="0.2">
      <c r="A14" s="29" t="s">
        <v>15</v>
      </c>
      <c r="B14" s="49">
        <f t="shared" ref="B14:B25" si="1">$B$27*E14</f>
        <v>6855825.2773951618</v>
      </c>
      <c r="C14" s="22">
        <f>B14</f>
        <v>6855825.2773951618</v>
      </c>
      <c r="D14" s="10">
        <f>B14/$B$26</f>
        <v>0.10191018062895157</v>
      </c>
      <c r="E14" s="11">
        <v>0.10363744328959397</v>
      </c>
    </row>
    <row r="15" spans="1:5" x14ac:dyDescent="0.2">
      <c r="A15" s="29" t="s">
        <v>16</v>
      </c>
      <c r="B15" s="49">
        <f t="shared" si="1"/>
        <v>12297360.454283046</v>
      </c>
      <c r="C15" s="22">
        <f t="shared" si="0"/>
        <v>12297360.454283046</v>
      </c>
      <c r="D15" s="10">
        <f t="shared" ref="D15:D16" si="2">B15/$B$26</f>
        <v>0.1827972817929614</v>
      </c>
      <c r="E15" s="11">
        <v>0.18589548962027841</v>
      </c>
    </row>
    <row r="16" spans="1:5" x14ac:dyDescent="0.2">
      <c r="A16" s="29" t="s">
        <v>17</v>
      </c>
      <c r="B16" s="49">
        <f t="shared" si="1"/>
        <v>702706.31167331699</v>
      </c>
      <c r="C16" s="22">
        <f t="shared" si="0"/>
        <v>702706.31167331699</v>
      </c>
      <c r="D16" s="10">
        <f t="shared" si="2"/>
        <v>1.0445558959597796E-2</v>
      </c>
      <c r="E16" s="11">
        <v>1.0622599406873053E-2</v>
      </c>
    </row>
    <row r="17" spans="1:7" x14ac:dyDescent="0.2">
      <c r="A17" s="26" t="s">
        <v>18</v>
      </c>
      <c r="B17" s="49">
        <f t="shared" si="1"/>
        <v>10821677.19976908</v>
      </c>
      <c r="C17" s="30">
        <f t="shared" si="0"/>
        <v>10821677.19976908</v>
      </c>
      <c r="D17" s="28">
        <f>B17/$B$26</f>
        <v>0.16086160797780602</v>
      </c>
      <c r="E17" s="11">
        <v>0.163588030865845</v>
      </c>
    </row>
    <row r="18" spans="1:7" x14ac:dyDescent="0.2">
      <c r="A18" s="2" t="s">
        <v>19</v>
      </c>
      <c r="B18" s="49">
        <f t="shared" si="1"/>
        <v>1827036.410350624</v>
      </c>
      <c r="C18" s="30">
        <f t="shared" si="0"/>
        <v>1827036.410350624</v>
      </c>
      <c r="D18" s="28">
        <f>B18/$B$26</f>
        <v>2.7158453294954265E-2</v>
      </c>
      <c r="E18" s="11">
        <v>2.7618758457869937E-2</v>
      </c>
    </row>
    <row r="19" spans="1:7" x14ac:dyDescent="0.2">
      <c r="A19" s="26" t="s">
        <v>20</v>
      </c>
      <c r="B19" s="49">
        <f t="shared" si="1"/>
        <v>27041965.909599587</v>
      </c>
      <c r="C19" s="30">
        <f>C20+C21+C22+C23</f>
        <v>38482600</v>
      </c>
      <c r="D19" s="28">
        <f>B19/$B$26</f>
        <v>0.40197226721861812</v>
      </c>
      <c r="E19" s="11">
        <v>0.40878524393493293</v>
      </c>
    </row>
    <row r="20" spans="1:7" x14ac:dyDescent="0.2">
      <c r="A20" s="29" t="s">
        <v>21</v>
      </c>
      <c r="B20" s="49">
        <f t="shared" si="1"/>
        <v>25460272.380906582</v>
      </c>
      <c r="C20" s="22">
        <f>34231740+1000000+1000000</f>
        <v>36231740</v>
      </c>
      <c r="D20" s="10">
        <f t="shared" ref="D20:D25" si="3">B20/$B$26</f>
        <v>0.37846077637881775</v>
      </c>
      <c r="E20" s="11">
        <v>0.38487525983397863</v>
      </c>
    </row>
    <row r="21" spans="1:7" x14ac:dyDescent="0.2">
      <c r="A21" s="29" t="s">
        <v>22</v>
      </c>
      <c r="B21" s="49">
        <f t="shared" si="1"/>
        <v>230670.37386988301</v>
      </c>
      <c r="C21" s="22">
        <v>328260</v>
      </c>
      <c r="D21" s="10">
        <f t="shared" si="3"/>
        <v>3.428859184077572E-3</v>
      </c>
      <c r="E21" s="11">
        <v>3.4869744813001481E-3</v>
      </c>
    </row>
    <row r="22" spans="1:7" x14ac:dyDescent="0.2">
      <c r="A22" s="31" t="s">
        <v>23</v>
      </c>
      <c r="B22" s="49">
        <f t="shared" si="1"/>
        <v>578046.21198247047</v>
      </c>
      <c r="C22" s="22">
        <f>(C20+C21)*2.25%</f>
        <v>822600</v>
      </c>
      <c r="D22" s="10">
        <f t="shared" si="3"/>
        <v>8.5925168001651456E-3</v>
      </c>
      <c r="E22" s="11">
        <v>8.7381502720937729E-3</v>
      </c>
    </row>
    <row r="23" spans="1:7" x14ac:dyDescent="0.2">
      <c r="A23" s="29" t="s">
        <v>24</v>
      </c>
      <c r="B23" s="49">
        <f t="shared" si="1"/>
        <v>772976.9428406487</v>
      </c>
      <c r="C23" s="22">
        <v>1100000</v>
      </c>
      <c r="D23" s="10">
        <f t="shared" si="3"/>
        <v>1.1490114855557575E-2</v>
      </c>
      <c r="E23" s="11">
        <v>1.1684859347560358E-2</v>
      </c>
    </row>
    <row r="24" spans="1:7" x14ac:dyDescent="0.2">
      <c r="A24" s="2" t="s">
        <v>25</v>
      </c>
      <c r="B24" s="49">
        <f t="shared" si="1"/>
        <v>5621650.4933865359</v>
      </c>
      <c r="C24" s="30">
        <f>B24</f>
        <v>5621650.4933865359</v>
      </c>
      <c r="D24" s="28">
        <f t="shared" si="3"/>
        <v>8.3564471676782368E-2</v>
      </c>
      <c r="E24" s="11">
        <v>8.498079525498442E-2</v>
      </c>
    </row>
    <row r="25" spans="1:7" x14ac:dyDescent="0.2">
      <c r="A25" s="3" t="s">
        <v>26</v>
      </c>
      <c r="B25" s="49">
        <f t="shared" si="1"/>
        <v>983788.83634264371</v>
      </c>
      <c r="C25" s="30">
        <f>B25</f>
        <v>983788.83634264371</v>
      </c>
      <c r="D25" s="28">
        <f t="shared" si="3"/>
        <v>1.4623782543436912E-2</v>
      </c>
      <c r="E25" s="11">
        <v>1.4871639169622274E-2</v>
      </c>
    </row>
    <row r="26" spans="1:7" ht="25.5" x14ac:dyDescent="0.2">
      <c r="A26" s="4" t="s">
        <v>27</v>
      </c>
      <c r="B26" s="45">
        <f>B13+B17+B18+B19+B24+B25+B28</f>
        <v>67273212.892800003</v>
      </c>
      <c r="C26" s="32">
        <f>B26</f>
        <v>67273212.892800003</v>
      </c>
      <c r="D26" s="33"/>
      <c r="E26" s="17"/>
      <c r="G26" s="51">
        <f>B26+B29</f>
        <v>69338500.528608963</v>
      </c>
    </row>
    <row r="27" spans="1:7" ht="25.5" x14ac:dyDescent="0.2">
      <c r="A27" s="6" t="s">
        <v>36</v>
      </c>
      <c r="B27" s="46">
        <f>B5*B6</f>
        <v>66152010.892799996</v>
      </c>
      <c r="C27" s="34"/>
      <c r="D27" s="35"/>
      <c r="F27" s="36"/>
    </row>
    <row r="28" spans="1:7" s="36" customFormat="1" ht="14.25" x14ac:dyDescent="0.2">
      <c r="A28" s="44" t="s">
        <v>35</v>
      </c>
      <c r="B28" s="50">
        <f>93433.5*12</f>
        <v>1121202</v>
      </c>
      <c r="C28" s="37"/>
      <c r="D28" s="1"/>
      <c r="E28" s="11"/>
    </row>
    <row r="29" spans="1:7" x14ac:dyDescent="0.2">
      <c r="A29" s="38">
        <v>3.0700000000000002E-2</v>
      </c>
      <c r="B29" s="45">
        <f>B26*3.07%</f>
        <v>2065287.6358089601</v>
      </c>
      <c r="C29" s="32">
        <f>B29</f>
        <v>2065287.6358089601</v>
      </c>
      <c r="F29" s="17"/>
    </row>
    <row r="30" spans="1:7" x14ac:dyDescent="0.2">
      <c r="A30" s="39" t="s">
        <v>28</v>
      </c>
      <c r="B30" s="46"/>
      <c r="C30" s="34"/>
      <c r="F30" s="17"/>
    </row>
    <row r="31" spans="1:7" x14ac:dyDescent="0.2">
      <c r="A31" s="4" t="s">
        <v>34</v>
      </c>
      <c r="B31" s="45">
        <f>B26+B29-B11</f>
        <v>55687882.037988849</v>
      </c>
      <c r="C31" s="40">
        <f>B31</f>
        <v>55687882.037988849</v>
      </c>
    </row>
    <row r="32" spans="1:7" x14ac:dyDescent="0.2">
      <c r="A32" s="15" t="s">
        <v>29</v>
      </c>
      <c r="B32" s="45"/>
      <c r="C32" s="21"/>
    </row>
    <row r="33" spans="1:3" x14ac:dyDescent="0.2">
      <c r="A33" s="41" t="s">
        <v>30</v>
      </c>
      <c r="B33" s="45">
        <v>2779320.6839999999</v>
      </c>
      <c r="C33" s="21"/>
    </row>
    <row r="34" spans="1:3" x14ac:dyDescent="0.2">
      <c r="A34" s="15" t="s">
        <v>32</v>
      </c>
      <c r="B34" s="45"/>
      <c r="C34" s="21"/>
    </row>
    <row r="35" spans="1:3" x14ac:dyDescent="0.2">
      <c r="A35" s="41" t="s">
        <v>33</v>
      </c>
      <c r="B35" s="47">
        <f>B31-B33</f>
        <v>52908561.353988849</v>
      </c>
      <c r="C35" s="21"/>
    </row>
    <row r="36" spans="1:3" x14ac:dyDescent="0.2">
      <c r="A36" s="7" t="s">
        <v>31</v>
      </c>
      <c r="B36" s="42"/>
    </row>
  </sheetData>
  <mergeCells count="1">
    <mergeCell ref="A2:C2"/>
  </mergeCells>
  <printOptions horizontalCentered="1"/>
  <pageMargins left="0.43" right="0.3" top="0.2" bottom="0" header="0.17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Anexa 4.2</vt:lpstr>
      <vt:lpstr>'Anexa 4.2'!Print_Area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Nicoleta Jianu</dc:creator>
  <cp:lastModifiedBy>Nicoleta Jianu</cp:lastModifiedBy>
  <cp:lastPrinted>2021-04-07T05:50:39Z</cp:lastPrinted>
  <dcterms:created xsi:type="dcterms:W3CDTF">2020-02-24T12:49:14Z</dcterms:created>
  <dcterms:modified xsi:type="dcterms:W3CDTF">2021-04-15T09:31:24Z</dcterms:modified>
</cp:coreProperties>
</file>