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icoleta.jianu\Desktop\14.04.2021 ORA 9 PSC\14.04.2021 PSC 10 ani STV ora 9\PSC + anexe modificare km\"/>
    </mc:Choice>
  </mc:AlternateContent>
  <xr:revisionPtr revIDLastSave="0" documentId="13_ncr:1_{1876F11D-535F-43A8-9D49-48541BB230F7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nexa 4.3" sheetId="1" r:id="rId1"/>
  </sheets>
  <definedNames>
    <definedName name="_xlnm.Print_Area" localSheetId="0">'Anexa 4.3'!$A$1:$B$31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F16" i="1" s="1"/>
  <c r="G16" i="1" s="1"/>
  <c r="H16" i="1" s="1"/>
  <c r="I16" i="1" s="1"/>
  <c r="J16" i="1" s="1"/>
  <c r="K16" i="1" s="1"/>
  <c r="L16" i="1" s="1"/>
  <c r="B11" i="1"/>
  <c r="C29" i="1" l="1"/>
  <c r="C19" i="1"/>
  <c r="D19" i="1"/>
  <c r="E19" i="1"/>
  <c r="F19" i="1"/>
  <c r="G19" i="1"/>
  <c r="H19" i="1"/>
  <c r="I19" i="1"/>
  <c r="J19" i="1"/>
  <c r="K19" i="1"/>
  <c r="L19" i="1"/>
  <c r="B18" i="1"/>
  <c r="B19" i="1"/>
  <c r="B20" i="1" l="1"/>
  <c r="B22" i="1" s="1"/>
  <c r="B21" i="1" l="1"/>
  <c r="B32" i="1" s="1"/>
  <c r="D29" i="1"/>
  <c r="E29" i="1" s="1"/>
  <c r="F29" i="1" s="1"/>
  <c r="G29" i="1" s="1"/>
  <c r="H29" i="1" s="1"/>
  <c r="I29" i="1" s="1"/>
  <c r="J29" i="1" s="1"/>
  <c r="K29" i="1" s="1"/>
  <c r="L29" i="1" s="1"/>
  <c r="C13" i="1"/>
  <c r="C11" i="1" s="1"/>
  <c r="C16" i="1"/>
  <c r="B39" i="1" l="1"/>
  <c r="C18" i="1"/>
  <c r="C20" i="1" s="1"/>
  <c r="D13" i="1"/>
  <c r="D11" i="1" s="1"/>
  <c r="B25" i="1"/>
  <c r="C22" i="1" l="1"/>
  <c r="E13" i="1"/>
  <c r="E11" i="1" s="1"/>
  <c r="C21" i="1"/>
  <c r="C32" i="1" s="1"/>
  <c r="C25" i="1"/>
  <c r="C23" i="1" s="1"/>
  <c r="D18" i="1"/>
  <c r="D20" i="1" s="1"/>
  <c r="F13" i="1"/>
  <c r="D22" i="1" l="1"/>
  <c r="D21" i="1"/>
  <c r="D32" i="1" s="1"/>
  <c r="B27" i="1"/>
  <c r="B31" i="1" s="1"/>
  <c r="E18" i="1"/>
  <c r="E20" i="1" s="1"/>
  <c r="C27" i="1"/>
  <c r="C31" i="1" s="1"/>
  <c r="D25" i="1"/>
  <c r="G13" i="1"/>
  <c r="F11" i="1"/>
  <c r="E22" i="1" l="1"/>
  <c r="E21" i="1"/>
  <c r="E32" i="1" s="1"/>
  <c r="F18" i="1"/>
  <c r="F20" i="1" s="1"/>
  <c r="E25" i="1"/>
  <c r="D23" i="1"/>
  <c r="D27" i="1" s="1"/>
  <c r="D31" i="1" s="1"/>
  <c r="G11" i="1"/>
  <c r="H13" i="1"/>
  <c r="F22" i="1" l="1"/>
  <c r="F21" i="1"/>
  <c r="F32" i="1" s="1"/>
  <c r="G18" i="1"/>
  <c r="G20" i="1" s="1"/>
  <c r="E23" i="1"/>
  <c r="E27" i="1" s="1"/>
  <c r="E31" i="1" s="1"/>
  <c r="F25" i="1"/>
  <c r="H11" i="1"/>
  <c r="I13" i="1"/>
  <c r="G22" i="1" l="1"/>
  <c r="G21" i="1"/>
  <c r="G32" i="1" s="1"/>
  <c r="H18" i="1"/>
  <c r="H20" i="1" s="1"/>
  <c r="G25" i="1"/>
  <c r="F23" i="1"/>
  <c r="F27" i="1" s="1"/>
  <c r="F31" i="1" s="1"/>
  <c r="J13" i="1"/>
  <c r="I11" i="1"/>
  <c r="H22" i="1" l="1"/>
  <c r="H21" i="1"/>
  <c r="H32" i="1" s="1"/>
  <c r="I18" i="1"/>
  <c r="I20" i="1" s="1"/>
  <c r="H25" i="1"/>
  <c r="G23" i="1"/>
  <c r="G27" i="1" s="1"/>
  <c r="G31" i="1" s="1"/>
  <c r="K13" i="1"/>
  <c r="J11" i="1"/>
  <c r="I22" i="1" l="1"/>
  <c r="I21" i="1"/>
  <c r="I32" i="1" s="1"/>
  <c r="J18" i="1"/>
  <c r="J20" i="1" s="1"/>
  <c r="H23" i="1"/>
  <c r="H27" i="1" s="1"/>
  <c r="H31" i="1" s="1"/>
  <c r="I25" i="1"/>
  <c r="K11" i="1"/>
  <c r="L13" i="1"/>
  <c r="J22" i="1" l="1"/>
  <c r="J21" i="1"/>
  <c r="J32" i="1" s="1"/>
  <c r="L18" i="1"/>
  <c r="L20" i="1" s="1"/>
  <c r="K18" i="1"/>
  <c r="K20" i="1" s="1"/>
  <c r="I23" i="1"/>
  <c r="I27" i="1" s="1"/>
  <c r="I31" i="1" s="1"/>
  <c r="J25" i="1"/>
  <c r="L11" i="1"/>
  <c r="L22" i="1" l="1"/>
  <c r="L21" i="1" s="1"/>
  <c r="L32" i="1" s="1"/>
  <c r="K22" i="1"/>
  <c r="K21" i="1" s="1"/>
  <c r="K32" i="1" s="1"/>
  <c r="J23" i="1"/>
  <c r="J27" i="1" s="1"/>
  <c r="J31" i="1" s="1"/>
  <c r="K25" i="1"/>
  <c r="L33" i="1" l="1"/>
  <c r="K23" i="1"/>
  <c r="K27" i="1" s="1"/>
  <c r="K31" i="1" s="1"/>
  <c r="L25" i="1"/>
  <c r="L23" i="1" s="1"/>
  <c r="L27" i="1" s="1"/>
  <c r="L31" i="1" s="1"/>
</calcChain>
</file>

<file path=xl/sharedStrings.xml><?xml version="1.0" encoding="utf-8"?>
<sst xmlns="http://schemas.openxmlformats.org/spreadsheetml/2006/main" count="64" uniqueCount="39">
  <si>
    <t>ANEXA 4.3</t>
  </si>
  <si>
    <t>lei</t>
  </si>
  <si>
    <t>Indicatori</t>
  </si>
  <si>
    <t>Valoare</t>
  </si>
  <si>
    <t>Autobuz, din care:</t>
  </si>
  <si>
    <t xml:space="preserve"> - linii regionale</t>
  </si>
  <si>
    <t xml:space="preserve">(c unitar) Cost unitar per kilometru </t>
  </si>
  <si>
    <t xml:space="preserve"> (V) Total venituri lunare pentru servicii de transport public (1+2):</t>
  </si>
  <si>
    <t xml:space="preserve">  2. Alte venituri în cadrul reţelei unde se prestează PSO  </t>
  </si>
  <si>
    <t>1. Compensație din diferențe de tarif, respectiv:</t>
  </si>
  <si>
    <t>Diferențe de tarif pe linii regionale</t>
  </si>
  <si>
    <t>2. Compensație fără diferențe de tarif, respectiv:</t>
  </si>
  <si>
    <t>Compensatie linii regionale</t>
  </si>
  <si>
    <t xml:space="preserve"> (Ch.2) Cheltuieli asociate contractelor comerciale</t>
  </si>
  <si>
    <t xml:space="preserve">  1. Venituri din vânzări de titluri de călătorie, asocite contractelor comerciale, din care:</t>
  </si>
  <si>
    <t xml:space="preserve">Perioada </t>
  </si>
  <si>
    <t>Anul 1</t>
  </si>
  <si>
    <t>Anul 2</t>
  </si>
  <si>
    <t>Anul 3</t>
  </si>
  <si>
    <t>Anul 4</t>
  </si>
  <si>
    <t>Anul 5</t>
  </si>
  <si>
    <t>Anul 6</t>
  </si>
  <si>
    <t>Anul 7</t>
  </si>
  <si>
    <t>Anul 8</t>
  </si>
  <si>
    <t>Anul 9</t>
  </si>
  <si>
    <t>Anul 10</t>
  </si>
  <si>
    <t>Km- crestere anuala 1%</t>
  </si>
  <si>
    <t>Venituri vanzari- 2% crestere anuala si IPC 2.7%</t>
  </si>
  <si>
    <t>Structra persoanelor beneficiare de diferente de tarif nu se schimba</t>
  </si>
  <si>
    <t>VALOARE TOTALĂ</t>
  </si>
  <si>
    <t>CALCULUL COMPENSATIEI ANUALE  ESTIMATE- pe durata contractului</t>
  </si>
  <si>
    <t>PREMIZE DE CALCUL :</t>
  </si>
  <si>
    <t>IPC anual 2.7% (2021- conform IPC Comisia Nationala de Prognoza - prognoza Prognoza principalilor indicatori macroeconomici - varianta de vara 2020; pentru 2021-2029 se mentine acelasi IPC)</t>
  </si>
  <si>
    <t>Venituri din diferente - crestere anuala cu IPC 2.7%</t>
  </si>
  <si>
    <t xml:space="preserve"> (Ch.1) Cheltuieli  pentru PSO (Veh*Km efectuaţi x c unitar pe Km) </t>
  </si>
  <si>
    <t xml:space="preserve"> (C) Compensaţia (conform contract) ( Ch.+Pr-V), din care:</t>
  </si>
  <si>
    <t>CHELTUIELI</t>
  </si>
  <si>
    <t>Cheltuieli Totale  (Ch. 1 + Ch. 2)</t>
  </si>
  <si>
    <t xml:space="preserve">(Km)  Număr total de vehicul*kilometri efectuaţi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</si>
</sst>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lei/an&quot;;\-#,##0.00\ &quot;lei/an&quot;"/>
    <numFmt numFmtId="165" formatCode="&quot; (Pr) Profit rezonabil  (Total cheltuieli x&quot;\ #.00%&quot;)&quot;"/>
    <numFmt numFmtId="166" formatCode="0.000%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i/>
      <sz val="10"/>
      <color theme="1"/>
      <name val="Tahoma"/>
      <family val="2"/>
    </font>
    <font>
      <sz val="10"/>
      <color rgb="FF0061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color rgb="FFFA7D00"/>
      <name val="Tahoma"/>
      <family val="2"/>
    </font>
    <font>
      <b/>
      <sz val="10"/>
      <color rgb="FFFF0000"/>
      <name val="Tahom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Alignment="0" applyProtection="0"/>
    <xf numFmtId="9" fontId="13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/>
    </xf>
    <xf numFmtId="4" fontId="4" fillId="5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/>
    </xf>
    <xf numFmtId="4" fontId="6" fillId="5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4" fontId="4" fillId="0" borderId="2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justify"/>
    </xf>
    <xf numFmtId="4" fontId="5" fillId="5" borderId="2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justify"/>
    </xf>
    <xf numFmtId="4" fontId="4" fillId="8" borderId="2" xfId="0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horizontal="right"/>
    </xf>
    <xf numFmtId="4" fontId="4" fillId="8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justify"/>
    </xf>
    <xf numFmtId="4" fontId="9" fillId="9" borderId="2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justify" vertical="center"/>
    </xf>
    <xf numFmtId="4" fontId="5" fillId="0" borderId="2" xfId="0" applyNumberFormat="1" applyFont="1" applyBorder="1" applyAlignment="1">
      <alignment horizontal="right"/>
    </xf>
    <xf numFmtId="4" fontId="10" fillId="9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/>
    <xf numFmtId="4" fontId="11" fillId="0" borderId="0" xfId="2" applyNumberFormat="1" applyFont="1" applyFill="1" applyBorder="1" applyAlignment="1"/>
    <xf numFmtId="4" fontId="12" fillId="0" borderId="0" xfId="0" applyNumberFormat="1" applyFont="1"/>
    <xf numFmtId="0" fontId="6" fillId="0" borderId="0" xfId="0" applyFont="1"/>
    <xf numFmtId="4" fontId="11" fillId="0" borderId="0" xfId="2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justify"/>
    </xf>
    <xf numFmtId="4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4" fontId="3" fillId="0" borderId="2" xfId="0" applyNumberFormat="1" applyFont="1" applyFill="1" applyBorder="1" applyAlignment="1">
      <alignment horizontal="right" vertical="center"/>
    </xf>
    <xf numFmtId="165" fontId="4" fillId="7" borderId="2" xfId="0" applyNumberFormat="1" applyFont="1" applyFill="1" applyBorder="1" applyAlignment="1">
      <alignment horizontal="justify"/>
    </xf>
    <xf numFmtId="4" fontId="10" fillId="0" borderId="2" xfId="0" applyNumberFormat="1" applyFont="1" applyBorder="1" applyAlignment="1">
      <alignment horizontal="right" vertical="center"/>
    </xf>
    <xf numFmtId="166" fontId="3" fillId="0" borderId="0" xfId="3" applyNumberFormat="1" applyFont="1"/>
    <xf numFmtId="164" fontId="7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3" fillId="0" borderId="0" xfId="0" applyNumberFormat="1" applyFont="1"/>
  </cellXfs>
  <cellStyles count="4">
    <cellStyle name="Calculation" xfId="2" builtinId="22"/>
    <cellStyle name="Good" xfId="1" builtinId="2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showGridLines="0" tabSelected="1" zoomScale="85" zoomScaleNormal="85" workbookViewId="0">
      <selection activeCell="B47" sqref="B47"/>
    </sheetView>
  </sheetViews>
  <sheetFormatPr defaultColWidth="9.140625" defaultRowHeight="12.75" x14ac:dyDescent="0.2"/>
  <cols>
    <col min="1" max="1" width="68" style="1" customWidth="1"/>
    <col min="2" max="12" width="17.85546875" style="1" customWidth="1"/>
    <col min="13" max="16384" width="9.140625" style="1"/>
  </cols>
  <sheetData>
    <row r="1" spans="1:12" x14ac:dyDescent="0.2">
      <c r="B1" s="2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3"/>
    </row>
    <row r="3" spans="1:12" x14ac:dyDescent="0.2">
      <c r="A3" s="3"/>
    </row>
    <row r="4" spans="1:12" x14ac:dyDescent="0.2">
      <c r="A4" s="3"/>
    </row>
    <row r="6" spans="1:12" x14ac:dyDescent="0.2">
      <c r="A6" s="43" t="s">
        <v>30</v>
      </c>
      <c r="B6" s="43"/>
      <c r="D6" s="27"/>
      <c r="E6" s="27"/>
    </row>
    <row r="7" spans="1:12" x14ac:dyDescent="0.2">
      <c r="A7" s="44"/>
      <c r="B7" s="44"/>
    </row>
    <row r="8" spans="1:12" x14ac:dyDescent="0.2">
      <c r="B8" s="4" t="s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</row>
    <row r="9" spans="1:12" x14ac:dyDescent="0.2">
      <c r="A9" s="5" t="s">
        <v>2</v>
      </c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  <c r="J9" s="6" t="s">
        <v>3</v>
      </c>
      <c r="K9" s="6" t="s">
        <v>3</v>
      </c>
      <c r="L9" s="6" t="s">
        <v>3</v>
      </c>
    </row>
    <row r="10" spans="1:12" x14ac:dyDescent="0.2">
      <c r="A10" s="7" t="s">
        <v>15</v>
      </c>
      <c r="B10" s="29" t="s">
        <v>16</v>
      </c>
      <c r="C10" s="29" t="s">
        <v>17</v>
      </c>
      <c r="D10" s="29" t="s">
        <v>18</v>
      </c>
      <c r="E10" s="29" t="s">
        <v>19</v>
      </c>
      <c r="F10" s="29" t="s">
        <v>20</v>
      </c>
      <c r="G10" s="29" t="s">
        <v>20</v>
      </c>
      <c r="H10" s="29" t="s">
        <v>21</v>
      </c>
      <c r="I10" s="29" t="s">
        <v>22</v>
      </c>
      <c r="J10" s="29" t="s">
        <v>23</v>
      </c>
      <c r="K10" s="29" t="s">
        <v>24</v>
      </c>
      <c r="L10" s="29" t="s">
        <v>25</v>
      </c>
    </row>
    <row r="11" spans="1:12" x14ac:dyDescent="0.2">
      <c r="A11" s="8" t="s">
        <v>38</v>
      </c>
      <c r="B11" s="9">
        <f>B13</f>
        <v>9264987.5199999996</v>
      </c>
      <c r="C11" s="9">
        <f t="shared" ref="C11:K11" si="0">C13</f>
        <v>9357637.3951999992</v>
      </c>
      <c r="D11" s="9">
        <f t="shared" si="0"/>
        <v>9451213.7691519987</v>
      </c>
      <c r="E11" s="9">
        <f t="shared" si="0"/>
        <v>9545725.9068435188</v>
      </c>
      <c r="F11" s="9">
        <f t="shared" si="0"/>
        <v>9641183.1659119539</v>
      </c>
      <c r="G11" s="9">
        <f t="shared" si="0"/>
        <v>9737594.9975710735</v>
      </c>
      <c r="H11" s="9">
        <f t="shared" si="0"/>
        <v>9834970.9475467838</v>
      </c>
      <c r="I11" s="9">
        <f t="shared" si="0"/>
        <v>9933320.6570222527</v>
      </c>
      <c r="J11" s="9">
        <f t="shared" si="0"/>
        <v>10032653.863592476</v>
      </c>
      <c r="K11" s="9">
        <f t="shared" si="0"/>
        <v>10132980.4022284</v>
      </c>
      <c r="L11" s="9">
        <f t="shared" ref="L11" si="1">L13</f>
        <v>10234310.206250684</v>
      </c>
    </row>
    <row r="12" spans="1:12" x14ac:dyDescent="0.2">
      <c r="A12" s="10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">
      <c r="A13" s="12" t="s">
        <v>5</v>
      </c>
      <c r="B13" s="40">
        <v>9264987.5199999996</v>
      </c>
      <c r="C13" s="11">
        <f>B13*1.01</f>
        <v>9357637.3951999992</v>
      </c>
      <c r="D13" s="11">
        <f t="shared" ref="D13:L13" si="2">C13*1.01</f>
        <v>9451213.7691519987</v>
      </c>
      <c r="E13" s="11">
        <f t="shared" si="2"/>
        <v>9545725.9068435188</v>
      </c>
      <c r="F13" s="11">
        <f t="shared" si="2"/>
        <v>9641183.1659119539</v>
      </c>
      <c r="G13" s="11">
        <f t="shared" si="2"/>
        <v>9737594.9975710735</v>
      </c>
      <c r="H13" s="11">
        <f t="shared" si="2"/>
        <v>9834970.9475467838</v>
      </c>
      <c r="I13" s="11">
        <f t="shared" si="2"/>
        <v>9933320.6570222527</v>
      </c>
      <c r="J13" s="11">
        <f t="shared" si="2"/>
        <v>10032653.863592476</v>
      </c>
      <c r="K13" s="11">
        <f t="shared" si="2"/>
        <v>10132980.4022284</v>
      </c>
      <c r="L13" s="11">
        <f t="shared" si="2"/>
        <v>10234310.206250684</v>
      </c>
    </row>
    <row r="14" spans="1:12" x14ac:dyDescent="0.2">
      <c r="A14" s="13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">
      <c r="A15" s="15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">
      <c r="A16" s="12" t="s">
        <v>5</v>
      </c>
      <c r="B16" s="16">
        <v>7.14</v>
      </c>
      <c r="C16" s="16">
        <f>B16*1.027</f>
        <v>7.3327799999999987</v>
      </c>
      <c r="D16" s="16">
        <f t="shared" ref="D16:L16" si="3">C16*1.027</f>
        <v>7.5307650599999985</v>
      </c>
      <c r="E16" s="16">
        <f t="shared" si="3"/>
        <v>7.734095716619998</v>
      </c>
      <c r="F16" s="16">
        <f t="shared" si="3"/>
        <v>7.9429163009687374</v>
      </c>
      <c r="G16" s="16">
        <f t="shared" si="3"/>
        <v>8.1573750410948929</v>
      </c>
      <c r="H16" s="16">
        <f t="shared" si="3"/>
        <v>8.3776241672044538</v>
      </c>
      <c r="I16" s="16">
        <f t="shared" si="3"/>
        <v>8.6038200197189738</v>
      </c>
      <c r="J16" s="16">
        <f t="shared" si="3"/>
        <v>8.8361231602513861</v>
      </c>
      <c r="K16" s="16">
        <f t="shared" si="3"/>
        <v>9.0746984855781729</v>
      </c>
      <c r="L16" s="16">
        <f t="shared" si="3"/>
        <v>9.3197153446887828</v>
      </c>
    </row>
    <row r="17" spans="1:12" x14ac:dyDescent="0.2">
      <c r="A17" s="13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37" customFormat="1" x14ac:dyDescent="0.2">
      <c r="A18" s="35" t="s">
        <v>34</v>
      </c>
      <c r="B18" s="36">
        <f>B16*B13</f>
        <v>66152010.892799996</v>
      </c>
      <c r="C18" s="36">
        <f t="shared" ref="C18:L18" si="4">C16*C13</f>
        <v>68617496.338774636</v>
      </c>
      <c r="D18" s="36">
        <f t="shared" si="4"/>
        <v>71174870.427320763</v>
      </c>
      <c r="E18" s="36">
        <f t="shared" si="4"/>
        <v>73827557.848147005</v>
      </c>
      <c r="F18" s="36">
        <f t="shared" si="4"/>
        <v>76579110.929147437</v>
      </c>
      <c r="G18" s="36">
        <f t="shared" si="4"/>
        <v>79433214.393476754</v>
      </c>
      <c r="H18" s="36">
        <f t="shared" si="4"/>
        <v>82393690.29392162</v>
      </c>
      <c r="I18" s="36">
        <f t="shared" si="4"/>
        <v>85464503.131176084</v>
      </c>
      <c r="J18" s="36">
        <f t="shared" si="4"/>
        <v>88649765.162875026</v>
      </c>
      <c r="K18" s="36">
        <f t="shared" si="4"/>
        <v>91953741.910495371</v>
      </c>
      <c r="L18" s="36">
        <f t="shared" si="4"/>
        <v>95380857.871499524</v>
      </c>
    </row>
    <row r="19" spans="1:12" s="37" customFormat="1" x14ac:dyDescent="0.2">
      <c r="A19" s="35" t="s">
        <v>13</v>
      </c>
      <c r="B19" s="38">
        <f>93433.5*12</f>
        <v>1121202</v>
      </c>
      <c r="C19" s="38">
        <f t="shared" ref="C19:L19" si="5">93433.5*12</f>
        <v>1121202</v>
      </c>
      <c r="D19" s="38">
        <f t="shared" si="5"/>
        <v>1121202</v>
      </c>
      <c r="E19" s="38">
        <f t="shared" si="5"/>
        <v>1121202</v>
      </c>
      <c r="F19" s="38">
        <f t="shared" si="5"/>
        <v>1121202</v>
      </c>
      <c r="G19" s="38">
        <f t="shared" si="5"/>
        <v>1121202</v>
      </c>
      <c r="H19" s="38">
        <f t="shared" si="5"/>
        <v>1121202</v>
      </c>
      <c r="I19" s="38">
        <f t="shared" si="5"/>
        <v>1121202</v>
      </c>
      <c r="J19" s="38">
        <f t="shared" si="5"/>
        <v>1121202</v>
      </c>
      <c r="K19" s="38">
        <f t="shared" si="5"/>
        <v>1121202</v>
      </c>
      <c r="L19" s="38">
        <f t="shared" si="5"/>
        <v>1121202</v>
      </c>
    </row>
    <row r="20" spans="1:12" x14ac:dyDescent="0.2">
      <c r="A20" s="17" t="s">
        <v>37</v>
      </c>
      <c r="B20" s="20">
        <f>B19+B18</f>
        <v>67273212.892800003</v>
      </c>
      <c r="C20" s="20">
        <f t="shared" ref="C20:L20" si="6">C19+C18</f>
        <v>69738698.338774636</v>
      </c>
      <c r="D20" s="20">
        <f t="shared" si="6"/>
        <v>72296072.427320763</v>
      </c>
      <c r="E20" s="20">
        <f t="shared" si="6"/>
        <v>74948759.848147005</v>
      </c>
      <c r="F20" s="20">
        <f t="shared" si="6"/>
        <v>77700312.929147437</v>
      </c>
      <c r="G20" s="20">
        <f t="shared" si="6"/>
        <v>80554416.393476754</v>
      </c>
      <c r="H20" s="20">
        <f t="shared" si="6"/>
        <v>83514892.29392162</v>
      </c>
      <c r="I20" s="20">
        <f t="shared" si="6"/>
        <v>86585705.131176084</v>
      </c>
      <c r="J20" s="20">
        <f t="shared" si="6"/>
        <v>89770967.162875026</v>
      </c>
      <c r="K20" s="20">
        <f t="shared" si="6"/>
        <v>93074943.910495371</v>
      </c>
      <c r="L20" s="20">
        <f t="shared" si="6"/>
        <v>96502059.871499524</v>
      </c>
    </row>
    <row r="21" spans="1:12" x14ac:dyDescent="0.2">
      <c r="A21" s="39">
        <v>3.0700000000000002E-2</v>
      </c>
      <c r="B21" s="18">
        <f>B22</f>
        <v>2065287.6358089601</v>
      </c>
      <c r="C21" s="18">
        <f t="shared" ref="C21:L21" si="7">C22</f>
        <v>2140978.0390003812</v>
      </c>
      <c r="D21" s="18">
        <f t="shared" si="7"/>
        <v>2219489.4235187471</v>
      </c>
      <c r="E21" s="18">
        <f t="shared" si="7"/>
        <v>2300926.9273381131</v>
      </c>
      <c r="F21" s="18">
        <f t="shared" si="7"/>
        <v>2385399.6069248263</v>
      </c>
      <c r="G21" s="18">
        <f t="shared" si="7"/>
        <v>2473020.5832797363</v>
      </c>
      <c r="H21" s="18">
        <f t="shared" si="7"/>
        <v>2563907.1934233936</v>
      </c>
      <c r="I21" s="18">
        <f t="shared" si="7"/>
        <v>2658181.1475271056</v>
      </c>
      <c r="J21" s="18">
        <f t="shared" si="7"/>
        <v>2755968.6919002631</v>
      </c>
      <c r="K21" s="18">
        <f t="shared" si="7"/>
        <v>2857400.7780522075</v>
      </c>
      <c r="L21" s="18">
        <f t="shared" si="7"/>
        <v>2962613.238055035</v>
      </c>
    </row>
    <row r="22" spans="1:12" x14ac:dyDescent="0.2">
      <c r="A22" s="12" t="s">
        <v>5</v>
      </c>
      <c r="B22" s="19">
        <f>B20*3.07%</f>
        <v>2065287.6358089601</v>
      </c>
      <c r="C22" s="19">
        <f t="shared" ref="C22:L22" si="8">C20*3.07%</f>
        <v>2140978.0390003812</v>
      </c>
      <c r="D22" s="19">
        <f t="shared" si="8"/>
        <v>2219489.4235187471</v>
      </c>
      <c r="E22" s="19">
        <f t="shared" si="8"/>
        <v>2300926.9273381131</v>
      </c>
      <c r="F22" s="19">
        <f t="shared" si="8"/>
        <v>2385399.6069248263</v>
      </c>
      <c r="G22" s="19">
        <f t="shared" si="8"/>
        <v>2473020.5832797363</v>
      </c>
      <c r="H22" s="19">
        <f t="shared" si="8"/>
        <v>2563907.1934233936</v>
      </c>
      <c r="I22" s="19">
        <f t="shared" si="8"/>
        <v>2658181.1475271056</v>
      </c>
      <c r="J22" s="19">
        <f t="shared" si="8"/>
        <v>2755968.6919002631</v>
      </c>
      <c r="K22" s="19">
        <f t="shared" si="8"/>
        <v>2857400.7780522075</v>
      </c>
      <c r="L22" s="19">
        <f t="shared" si="8"/>
        <v>2962613.238055035</v>
      </c>
    </row>
    <row r="23" spans="1:12" x14ac:dyDescent="0.2">
      <c r="A23" s="17" t="s">
        <v>7</v>
      </c>
      <c r="B23" s="18">
        <v>13650618.490620116</v>
      </c>
      <c r="C23" s="18">
        <f t="shared" ref="C23:K23" si="9">C25+C26</f>
        <v>4235903.3062944002</v>
      </c>
      <c r="D23" s="18">
        <f t="shared" si="9"/>
        <v>4437278.149475635</v>
      </c>
      <c r="E23" s="18">
        <f t="shared" si="9"/>
        <v>4648226.3527017068</v>
      </c>
      <c r="F23" s="18">
        <f t="shared" si="9"/>
        <v>4869203.0335091455</v>
      </c>
      <c r="G23" s="18">
        <f t="shared" si="9"/>
        <v>5100684.9457221702</v>
      </c>
      <c r="H23" s="18">
        <f t="shared" si="9"/>
        <v>5343171.5080418019</v>
      </c>
      <c r="I23" s="18">
        <f t="shared" si="9"/>
        <v>5597185.8815341089</v>
      </c>
      <c r="J23" s="18">
        <f t="shared" si="9"/>
        <v>5863276.0983422399</v>
      </c>
      <c r="K23" s="18">
        <f t="shared" si="9"/>
        <v>6142016.24405743</v>
      </c>
      <c r="L23" s="18">
        <f t="shared" ref="L23" si="10">L25+L26</f>
        <v>6434007.6962999189</v>
      </c>
    </row>
    <row r="24" spans="1:12" ht="25.5" x14ac:dyDescent="0.2">
      <c r="A24" s="13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x14ac:dyDescent="0.2">
      <c r="A25" s="22" t="s">
        <v>5</v>
      </c>
      <c r="B25" s="23">
        <f>336972.28*12</f>
        <v>4043667.3600000003</v>
      </c>
      <c r="C25" s="23">
        <f>B25*1.027*1.02</f>
        <v>4235903.3062944002</v>
      </c>
      <c r="D25" s="23">
        <f t="shared" ref="D25:L25" si="11">C25*1.027*1.02</f>
        <v>4437278.149475635</v>
      </c>
      <c r="E25" s="23">
        <f t="shared" si="11"/>
        <v>4648226.3527017068</v>
      </c>
      <c r="F25" s="23">
        <f t="shared" si="11"/>
        <v>4869203.0335091455</v>
      </c>
      <c r="G25" s="23">
        <f t="shared" si="11"/>
        <v>5100684.9457221702</v>
      </c>
      <c r="H25" s="23">
        <f t="shared" si="11"/>
        <v>5343171.5080418019</v>
      </c>
      <c r="I25" s="23">
        <f t="shared" si="11"/>
        <v>5597185.8815341089</v>
      </c>
      <c r="J25" s="23">
        <f t="shared" si="11"/>
        <v>5863276.0983422399</v>
      </c>
      <c r="K25" s="23">
        <f t="shared" si="11"/>
        <v>6142016.24405743</v>
      </c>
      <c r="L25" s="23">
        <f t="shared" si="11"/>
        <v>6434007.6962999189</v>
      </c>
    </row>
    <row r="26" spans="1:12" x14ac:dyDescent="0.2">
      <c r="A26" s="13" t="s">
        <v>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x14ac:dyDescent="0.2">
      <c r="A27" s="24" t="s">
        <v>35</v>
      </c>
      <c r="B27" s="20">
        <f t="shared" ref="B27:L27" si="12">B18+B21+B19-B23</f>
        <v>55687882.037988849</v>
      </c>
      <c r="C27" s="20">
        <f t="shared" si="12"/>
        <v>67643773.071480617</v>
      </c>
      <c r="D27" s="20">
        <f t="shared" si="12"/>
        <v>70078283.701363876</v>
      </c>
      <c r="E27" s="20">
        <f t="shared" si="12"/>
        <v>72601460.422783405</v>
      </c>
      <c r="F27" s="20">
        <f t="shared" si="12"/>
        <v>75216509.502563119</v>
      </c>
      <c r="G27" s="20">
        <f t="shared" si="12"/>
        <v>77926752.031034321</v>
      </c>
      <c r="H27" s="20">
        <f t="shared" si="12"/>
        <v>80735627.979303211</v>
      </c>
      <c r="I27" s="20">
        <f t="shared" si="12"/>
        <v>83646700.397169068</v>
      </c>
      <c r="J27" s="20">
        <f t="shared" si="12"/>
        <v>86663659.756433055</v>
      </c>
      <c r="K27" s="20">
        <f t="shared" si="12"/>
        <v>89790328.44449015</v>
      </c>
      <c r="L27" s="20">
        <f t="shared" si="12"/>
        <v>93030665.413254634</v>
      </c>
    </row>
    <row r="28" spans="1:12" x14ac:dyDescent="0.2">
      <c r="A28" s="13" t="s">
        <v>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">
      <c r="A29" s="12" t="s">
        <v>10</v>
      </c>
      <c r="B29" s="26">
        <v>2779320.6839999999</v>
      </c>
      <c r="C29" s="26">
        <f>B29*1.027</f>
        <v>2854362.3424679996</v>
      </c>
      <c r="D29" s="26">
        <f t="shared" ref="D29:L29" si="13">C29*1.027</f>
        <v>2931430.1257146355</v>
      </c>
      <c r="E29" s="26">
        <f t="shared" si="13"/>
        <v>3010578.7391089303</v>
      </c>
      <c r="F29" s="26">
        <f t="shared" si="13"/>
        <v>3091864.365064871</v>
      </c>
      <c r="G29" s="26">
        <f t="shared" si="13"/>
        <v>3175344.7029216224</v>
      </c>
      <c r="H29" s="26">
        <f t="shared" si="13"/>
        <v>3261079.0099005061</v>
      </c>
      <c r="I29" s="26">
        <f t="shared" si="13"/>
        <v>3349128.1431678194</v>
      </c>
      <c r="J29" s="26">
        <f t="shared" si="13"/>
        <v>3439554.6030333503</v>
      </c>
      <c r="K29" s="26">
        <f t="shared" si="13"/>
        <v>3532422.5773152504</v>
      </c>
      <c r="L29" s="26">
        <f t="shared" si="13"/>
        <v>3627797.9869027617</v>
      </c>
    </row>
    <row r="30" spans="1:12" x14ac:dyDescent="0.2">
      <c r="A30" s="13" t="s">
        <v>11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2">
      <c r="A31" s="12" t="s">
        <v>12</v>
      </c>
      <c r="B31" s="26">
        <f>B27-B29</f>
        <v>52908561.353988849</v>
      </c>
      <c r="C31" s="26">
        <f t="shared" ref="C31:D31" si="14">C27-C29</f>
        <v>64789410.729012616</v>
      </c>
      <c r="D31" s="26">
        <f t="shared" si="14"/>
        <v>67146853.575649247</v>
      </c>
      <c r="E31" s="26">
        <f t="shared" ref="E31:K31" si="15">E27-E29</f>
        <v>69590881.68367447</v>
      </c>
      <c r="F31" s="26">
        <f t="shared" si="15"/>
        <v>72124645.137498245</v>
      </c>
      <c r="G31" s="26">
        <f t="shared" si="15"/>
        <v>74751407.328112692</v>
      </c>
      <c r="H31" s="26">
        <f t="shared" si="15"/>
        <v>77474548.969402701</v>
      </c>
      <c r="I31" s="26">
        <f t="shared" si="15"/>
        <v>80297572.254001245</v>
      </c>
      <c r="J31" s="26">
        <f t="shared" si="15"/>
        <v>83224105.153399706</v>
      </c>
      <c r="K31" s="26">
        <f t="shared" si="15"/>
        <v>86257905.867174894</v>
      </c>
      <c r="L31" s="26">
        <f t="shared" ref="L31" si="16">L27-L29</f>
        <v>89402867.426351875</v>
      </c>
    </row>
    <row r="32" spans="1:12" x14ac:dyDescent="0.2">
      <c r="A32" s="34" t="s">
        <v>29</v>
      </c>
      <c r="B32" s="31">
        <f>B20+B21</f>
        <v>69338500.528608963</v>
      </c>
      <c r="C32" s="31">
        <f t="shared" ref="C32:L32" si="17">C20+C21</f>
        <v>71879676.377775013</v>
      </c>
      <c r="D32" s="31">
        <f t="shared" si="17"/>
        <v>74515561.850839511</v>
      </c>
      <c r="E32" s="31">
        <f t="shared" si="17"/>
        <v>77249686.775485113</v>
      </c>
      <c r="F32" s="31">
        <f t="shared" si="17"/>
        <v>80085712.536072269</v>
      </c>
      <c r="G32" s="31">
        <f t="shared" si="17"/>
        <v>83027436.976756483</v>
      </c>
      <c r="H32" s="31">
        <f t="shared" si="17"/>
        <v>86078799.48734501</v>
      </c>
      <c r="I32" s="31">
        <f t="shared" si="17"/>
        <v>89243886.278703183</v>
      </c>
      <c r="J32" s="31">
        <f t="shared" si="17"/>
        <v>92526935.854775295</v>
      </c>
      <c r="K32" s="31">
        <f t="shared" si="17"/>
        <v>95932344.688547581</v>
      </c>
      <c r="L32" s="31">
        <f t="shared" si="17"/>
        <v>99464673.109554559</v>
      </c>
    </row>
    <row r="33" spans="1:12" x14ac:dyDescent="0.2">
      <c r="A33" s="42"/>
      <c r="B33" s="42"/>
      <c r="L33" s="32">
        <f>SUM(B32:L32)</f>
        <v>919343214.464463</v>
      </c>
    </row>
    <row r="34" spans="1:12" x14ac:dyDescent="0.2">
      <c r="A34" s="30" t="s">
        <v>31</v>
      </c>
    </row>
    <row r="35" spans="1:12" x14ac:dyDescent="0.2">
      <c r="A35" s="33" t="s">
        <v>32</v>
      </c>
    </row>
    <row r="36" spans="1:12" x14ac:dyDescent="0.2">
      <c r="A36" s="33" t="s">
        <v>26</v>
      </c>
    </row>
    <row r="37" spans="1:12" x14ac:dyDescent="0.2">
      <c r="A37" s="33" t="s">
        <v>27</v>
      </c>
    </row>
    <row r="38" spans="1:12" x14ac:dyDescent="0.2">
      <c r="A38" s="33" t="s">
        <v>28</v>
      </c>
      <c r="B38" s="1">
        <v>50000</v>
      </c>
    </row>
    <row r="39" spans="1:12" x14ac:dyDescent="0.2">
      <c r="A39" s="33" t="s">
        <v>33</v>
      </c>
      <c r="B39" s="41">
        <f>B38/B32</f>
        <v>7.2110010483093844E-4</v>
      </c>
    </row>
    <row r="47" spans="1:12" x14ac:dyDescent="0.2">
      <c r="B47" s="45"/>
    </row>
  </sheetData>
  <mergeCells count="3">
    <mergeCell ref="A33:B33"/>
    <mergeCell ref="A6:B6"/>
    <mergeCell ref="A7:B7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4.3</vt:lpstr>
      <vt:lpstr>'Anexa 4.3'!Print_Area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Jianu</dc:creator>
  <cp:lastModifiedBy>Nicoleta Jianu</cp:lastModifiedBy>
  <cp:lastPrinted>2021-04-14T13:17:19Z</cp:lastPrinted>
  <dcterms:created xsi:type="dcterms:W3CDTF">2020-02-24T12:50:03Z</dcterms:created>
  <dcterms:modified xsi:type="dcterms:W3CDTF">2021-04-15T09:29:22Z</dcterms:modified>
</cp:coreProperties>
</file>