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15.04.2021 - PSC\15.04.2021  PSC - Consiliul Concurentei EDITABILE\15.04.2021 PSC 10 ani STB\PSC + anexe modificare km - 26.04.2021\"/>
    </mc:Choice>
  </mc:AlternateContent>
  <xr:revisionPtr revIDLastSave="0" documentId="13_ncr:1_{67866A5F-2820-4927-94F6-8B4596CBF6E2}" xr6:coauthVersionLast="46" xr6:coauthVersionMax="46" xr10:uidLastSave="{00000000-0000-0000-0000-000000000000}"/>
  <bookViews>
    <workbookView xWindow="14040" yWindow="1995" windowWidth="13590" windowHeight="15330" xr2:uid="{00000000-000D-0000-FFFF-FFFF00000000}"/>
  </bookViews>
  <sheets>
    <sheet name="Anexa 4.3" sheetId="1" r:id="rId1"/>
  </sheets>
  <definedNames>
    <definedName name="_xlnm.Print_Area" localSheetId="0">'Anexa 4.3'!$A$1:$L$54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2" i="1" s="1"/>
  <c r="F22" i="1" s="1"/>
  <c r="G22" i="1" s="1"/>
  <c r="H22" i="1" s="1"/>
  <c r="I22" i="1" s="1"/>
  <c r="J22" i="1" s="1"/>
  <c r="K22" i="1" s="1"/>
  <c r="L22" i="1" s="1"/>
  <c r="D21" i="1"/>
  <c r="E21" i="1" s="1"/>
  <c r="F21" i="1" s="1"/>
  <c r="G21" i="1" s="1"/>
  <c r="H21" i="1" s="1"/>
  <c r="I21" i="1" s="1"/>
  <c r="J21" i="1" s="1"/>
  <c r="K21" i="1" s="1"/>
  <c r="L21" i="1" s="1"/>
  <c r="C21" i="1"/>
  <c r="D19" i="1"/>
  <c r="E19" i="1" s="1"/>
  <c r="F19" i="1" s="1"/>
  <c r="G19" i="1" s="1"/>
  <c r="H19" i="1" s="1"/>
  <c r="I19" i="1" s="1"/>
  <c r="J19" i="1" s="1"/>
  <c r="K19" i="1" s="1"/>
  <c r="L19" i="1" s="1"/>
  <c r="D18" i="1"/>
  <c r="E18" i="1" s="1"/>
  <c r="F18" i="1" s="1"/>
  <c r="G18" i="1" s="1"/>
  <c r="H18" i="1" s="1"/>
  <c r="I18" i="1" s="1"/>
  <c r="J18" i="1" s="1"/>
  <c r="K18" i="1" s="1"/>
  <c r="L18" i="1" s="1"/>
  <c r="C38" i="1"/>
  <c r="D38" i="1"/>
  <c r="E38" i="1"/>
  <c r="F38" i="1"/>
  <c r="G38" i="1"/>
  <c r="H38" i="1"/>
  <c r="I38" i="1"/>
  <c r="J38" i="1"/>
  <c r="K38" i="1"/>
  <c r="L38" i="1"/>
  <c r="B38" i="1"/>
  <c r="D40" i="1" l="1"/>
  <c r="E40" i="1" s="1"/>
  <c r="F40" i="1" s="1"/>
  <c r="G40" i="1" s="1"/>
  <c r="H40" i="1" s="1"/>
  <c r="I40" i="1" s="1"/>
  <c r="J40" i="1" s="1"/>
  <c r="K40" i="1" s="1"/>
  <c r="L40" i="1" s="1"/>
  <c r="C40" i="1"/>
  <c r="D39" i="1"/>
  <c r="E39" i="1" s="1"/>
  <c r="F39" i="1" s="1"/>
  <c r="G39" i="1" s="1"/>
  <c r="H39" i="1" s="1"/>
  <c r="I39" i="1" s="1"/>
  <c r="J39" i="1" s="1"/>
  <c r="K39" i="1" s="1"/>
  <c r="L39" i="1" s="1"/>
  <c r="C39" i="1"/>
  <c r="C36" i="1"/>
  <c r="D36" i="1"/>
  <c r="E36" i="1" s="1"/>
  <c r="F36" i="1" s="1"/>
  <c r="G36" i="1" s="1"/>
  <c r="H36" i="1" s="1"/>
  <c r="I36" i="1" s="1"/>
  <c r="J36" i="1" s="1"/>
  <c r="K36" i="1" s="1"/>
  <c r="L36" i="1" s="1"/>
  <c r="C35" i="1"/>
  <c r="D35" i="1" s="1"/>
  <c r="E35" i="1" s="1"/>
  <c r="F35" i="1" s="1"/>
  <c r="G35" i="1" s="1"/>
  <c r="H35" i="1" s="1"/>
  <c r="I35" i="1" s="1"/>
  <c r="J35" i="1" s="1"/>
  <c r="K35" i="1" s="1"/>
  <c r="L35" i="1" s="1"/>
  <c r="C22" i="1"/>
  <c r="C19" i="1"/>
  <c r="C18" i="1"/>
  <c r="C15" i="1"/>
  <c r="C27" i="1" s="1"/>
  <c r="C16" i="1"/>
  <c r="D16" i="1" s="1"/>
  <c r="C13" i="1"/>
  <c r="D13" i="1" s="1"/>
  <c r="E13" i="1" s="1"/>
  <c r="C12" i="1"/>
  <c r="C24" i="1" s="1"/>
  <c r="D12" i="1" l="1"/>
  <c r="D24" i="1" s="1"/>
  <c r="D15" i="1"/>
  <c r="E15" i="1" s="1"/>
  <c r="E27" i="1" s="1"/>
  <c r="D28" i="1"/>
  <c r="D31" i="1" s="1"/>
  <c r="C28" i="1"/>
  <c r="C25" i="1"/>
  <c r="C30" i="1" s="1"/>
  <c r="E16" i="1"/>
  <c r="F13" i="1"/>
  <c r="E25" i="1"/>
  <c r="D25" i="1"/>
  <c r="C11" i="1"/>
  <c r="E12" i="1" l="1"/>
  <c r="E24" i="1" s="1"/>
  <c r="E30" i="1" s="1"/>
  <c r="D11" i="1"/>
  <c r="C31" i="1"/>
  <c r="C29" i="1" s="1"/>
  <c r="D27" i="1"/>
  <c r="D43" i="1" s="1"/>
  <c r="F15" i="1"/>
  <c r="F27" i="1" s="1"/>
  <c r="C23" i="1"/>
  <c r="F16" i="1"/>
  <c r="E28" i="1"/>
  <c r="F25" i="1"/>
  <c r="G13" i="1"/>
  <c r="C44" i="1" l="1"/>
  <c r="E11" i="1"/>
  <c r="F12" i="1"/>
  <c r="G15" i="1"/>
  <c r="H15" i="1" s="1"/>
  <c r="E31" i="1"/>
  <c r="E43" i="1" s="1"/>
  <c r="C43" i="1"/>
  <c r="D23" i="1"/>
  <c r="D30" i="1"/>
  <c r="D29" i="1" s="1"/>
  <c r="G16" i="1"/>
  <c r="F28" i="1"/>
  <c r="G25" i="1"/>
  <c r="H13" i="1"/>
  <c r="G12" i="1"/>
  <c r="F24" i="1"/>
  <c r="F30" i="1" s="1"/>
  <c r="F11" i="1"/>
  <c r="E23" i="1"/>
  <c r="G27" i="1" l="1"/>
  <c r="D44" i="1"/>
  <c r="F31" i="1"/>
  <c r="F43" i="1" s="1"/>
  <c r="H16" i="1"/>
  <c r="G28" i="1"/>
  <c r="I15" i="1"/>
  <c r="H27" i="1"/>
  <c r="H25" i="1"/>
  <c r="I13" i="1"/>
  <c r="F29" i="1"/>
  <c r="F23" i="1"/>
  <c r="G24" i="1"/>
  <c r="G30" i="1" s="1"/>
  <c r="H12" i="1"/>
  <c r="G11" i="1"/>
  <c r="E29" i="1"/>
  <c r="E44" i="1" s="1"/>
  <c r="F44" i="1" l="1"/>
  <c r="G31" i="1"/>
  <c r="G43" i="1" s="1"/>
  <c r="I16" i="1"/>
  <c r="H28" i="1"/>
  <c r="I27" i="1"/>
  <c r="J15" i="1"/>
  <c r="J13" i="1"/>
  <c r="I25" i="1"/>
  <c r="I12" i="1"/>
  <c r="H11" i="1"/>
  <c r="H24" i="1"/>
  <c r="H30" i="1" s="1"/>
  <c r="G29" i="1"/>
  <c r="G23" i="1"/>
  <c r="G44" i="1" l="1"/>
  <c r="H31" i="1"/>
  <c r="H43" i="1" s="1"/>
  <c r="I28" i="1"/>
  <c r="J16" i="1"/>
  <c r="J27" i="1"/>
  <c r="K15" i="1"/>
  <c r="J25" i="1"/>
  <c r="K13" i="1"/>
  <c r="H23" i="1"/>
  <c r="I11" i="1"/>
  <c r="I24" i="1"/>
  <c r="I30" i="1" s="1"/>
  <c r="J12" i="1"/>
  <c r="H29" i="1" l="1"/>
  <c r="H44" i="1" s="1"/>
  <c r="I31" i="1"/>
  <c r="I29" i="1" s="1"/>
  <c r="K16" i="1"/>
  <c r="J28" i="1"/>
  <c r="L15" i="1"/>
  <c r="L27" i="1" s="1"/>
  <c r="K27" i="1"/>
  <c r="K25" i="1"/>
  <c r="L13" i="1"/>
  <c r="L25" i="1" s="1"/>
  <c r="J11" i="1"/>
  <c r="J24" i="1"/>
  <c r="J30" i="1" s="1"/>
  <c r="K12" i="1"/>
  <c r="I23" i="1"/>
  <c r="I44" i="1" l="1"/>
  <c r="I43" i="1"/>
  <c r="J31" i="1"/>
  <c r="J29" i="1" s="1"/>
  <c r="L16" i="1"/>
  <c r="L28" i="1" s="1"/>
  <c r="K28" i="1"/>
  <c r="K24" i="1"/>
  <c r="K30" i="1" s="1"/>
  <c r="L12" i="1"/>
  <c r="K11" i="1"/>
  <c r="J23" i="1"/>
  <c r="J44" i="1" l="1"/>
  <c r="J43" i="1"/>
  <c r="K31" i="1"/>
  <c r="K43" i="1" s="1"/>
  <c r="L31" i="1"/>
  <c r="L43" i="1" s="1"/>
  <c r="K23" i="1"/>
  <c r="K29" i="1"/>
  <c r="L24" i="1"/>
  <c r="L30" i="1" s="1"/>
  <c r="L11" i="1"/>
  <c r="K44" i="1" l="1"/>
  <c r="L29" i="1"/>
  <c r="L23" i="1"/>
  <c r="L44" i="1" s="1"/>
  <c r="B11" i="1" l="1"/>
  <c r="B28" i="1"/>
  <c r="B31" i="1" s="1"/>
  <c r="B27" i="1"/>
  <c r="B25" i="1"/>
  <c r="B24" i="1"/>
  <c r="B30" i="1" l="1"/>
  <c r="B43" i="1"/>
  <c r="B23" i="1"/>
  <c r="B29" i="1" l="1"/>
  <c r="B44" i="1" s="1"/>
  <c r="B32" i="1"/>
  <c r="B34" i="1"/>
  <c r="C34" i="1" s="1"/>
  <c r="B51" i="1" l="1"/>
  <c r="L45" i="1"/>
  <c r="B37" i="1"/>
  <c r="B41" i="1" s="1"/>
  <c r="C42" i="1"/>
  <c r="C41" i="1" s="1"/>
  <c r="C33" i="1"/>
  <c r="C32" i="1" s="1"/>
  <c r="C37" i="1" s="1"/>
  <c r="D34" i="1"/>
  <c r="B42" i="1"/>
  <c r="D42" i="1" l="1"/>
  <c r="D41" i="1" s="1"/>
  <c r="D33" i="1"/>
  <c r="D32" i="1" s="1"/>
  <c r="D37" i="1" s="1"/>
  <c r="E34" i="1"/>
  <c r="F34" i="1" l="1"/>
  <c r="E42" i="1"/>
  <c r="E41" i="1" s="1"/>
  <c r="E33" i="1"/>
  <c r="E32" i="1" s="1"/>
  <c r="E37" i="1" s="1"/>
  <c r="F33" i="1" l="1"/>
  <c r="F32" i="1" s="1"/>
  <c r="F37" i="1" s="1"/>
  <c r="G34" i="1"/>
  <c r="F42" i="1"/>
  <c r="F41" i="1" s="1"/>
  <c r="G33" i="1" l="1"/>
  <c r="G32" i="1" s="1"/>
  <c r="G37" i="1" s="1"/>
  <c r="H34" i="1"/>
  <c r="G42" i="1"/>
  <c r="G41" i="1" s="1"/>
  <c r="I34" i="1" l="1"/>
  <c r="H42" i="1"/>
  <c r="H41" i="1" s="1"/>
  <c r="H33" i="1"/>
  <c r="H32" i="1" s="1"/>
  <c r="H37" i="1" s="1"/>
  <c r="J34" i="1" l="1"/>
  <c r="I42" i="1"/>
  <c r="I41" i="1" s="1"/>
  <c r="I33" i="1"/>
  <c r="I32" i="1" s="1"/>
  <c r="I37" i="1" s="1"/>
  <c r="J42" i="1" l="1"/>
  <c r="J41" i="1" s="1"/>
  <c r="J33" i="1"/>
  <c r="J32" i="1" s="1"/>
  <c r="J37" i="1" s="1"/>
  <c r="K34" i="1"/>
  <c r="K42" i="1" l="1"/>
  <c r="K41" i="1" s="1"/>
  <c r="K33" i="1"/>
  <c r="K32" i="1" s="1"/>
  <c r="K37" i="1" s="1"/>
  <c r="L34" i="1"/>
  <c r="L42" i="1" l="1"/>
  <c r="L41" i="1" s="1"/>
  <c r="L33" i="1"/>
  <c r="L32" i="1" s="1"/>
  <c r="L37" i="1" s="1"/>
</calcChain>
</file>

<file path=xl/sharedStrings.xml><?xml version="1.0" encoding="utf-8"?>
<sst xmlns="http://schemas.openxmlformats.org/spreadsheetml/2006/main" count="77" uniqueCount="42">
  <si>
    <t>ANEXA 4.3</t>
  </si>
  <si>
    <t>CALCULUL COMPENSATIEI ANUALE- anul 1</t>
  </si>
  <si>
    <t>Indicatori</t>
  </si>
  <si>
    <t>Valoare</t>
  </si>
  <si>
    <t>Tramvai</t>
  </si>
  <si>
    <t>Troleibuz</t>
  </si>
  <si>
    <t>Autobuz, din care:</t>
  </si>
  <si>
    <t xml:space="preserve"> - linii urbane</t>
  </si>
  <si>
    <t xml:space="preserve"> - linii regionale</t>
  </si>
  <si>
    <t xml:space="preserve">(c unitar) Cost unitar per kilometru </t>
  </si>
  <si>
    <t xml:space="preserve"> (V) Total venituri lunare pentru servicii de transport public (1+2):</t>
  </si>
  <si>
    <t xml:space="preserve">  1. Venituri din vânzări de titluri de călătorie, din care:</t>
  </si>
  <si>
    <t xml:space="preserve">  2. Alte venituri în cadrul reţelei unde se prestează PSO  </t>
  </si>
  <si>
    <t>1. Compensație din diferențe de tarif, respectiv:</t>
  </si>
  <si>
    <t>Diferențe de tarif pe linii urbane</t>
  </si>
  <si>
    <t>Diferențe de tarif pe linii regionale</t>
  </si>
  <si>
    <t>Compensatie linii urbane</t>
  </si>
  <si>
    <t>Compensatie linii regionale</t>
  </si>
  <si>
    <t xml:space="preserve"> (C) Compensaţia (conform contract) ( Ch.+Pr-V), din care:</t>
  </si>
  <si>
    <t>lei fără TVA</t>
  </si>
  <si>
    <t xml:space="preserve"> (Ch.) Cheltuieli Totale pentru PSO (Veh*Km efectuaţi x c unitar pe Km)</t>
  </si>
  <si>
    <t>PREMIZE DE CALCUL :</t>
  </si>
  <si>
    <t>Km- crestere anuala 1%</t>
  </si>
  <si>
    <t>Venituri vanzari- 2% crestere anuala si IPC 2.7%</t>
  </si>
  <si>
    <t>Structra persoanelor beneficiare de diferente de tarif nu se schimba</t>
  </si>
  <si>
    <t>Venituri din diferente - crestere anuala cu IPC 2.7%</t>
  </si>
  <si>
    <t>Anul 1</t>
  </si>
  <si>
    <t>VALOARE TOTALĂ</t>
  </si>
  <si>
    <t>Anul 2</t>
  </si>
  <si>
    <t>Anul 3</t>
  </si>
  <si>
    <t>Anul 4</t>
  </si>
  <si>
    <t>Anul 5</t>
  </si>
  <si>
    <t>Anul 6</t>
  </si>
  <si>
    <t>Anul 7</t>
  </si>
  <si>
    <t>Anul 8</t>
  </si>
  <si>
    <t>Anul 9</t>
  </si>
  <si>
    <t>Anul 10</t>
  </si>
  <si>
    <t>Compensație fără diferențe de tarif, respectiv:</t>
  </si>
  <si>
    <t>cheltuieli - crestere anuala cu IPC 2.7%</t>
  </si>
  <si>
    <t xml:space="preserve">(Pr) Profit rezonabil (Ch. x 3.07%) </t>
  </si>
  <si>
    <t>IPC anual 2.7% (2021- conform IPC Comisia Nationala de Prognoza - Prognoza principalilor indicatori macroeconomici - varianta de vara 2020; pentru 2021-2029 se mentine acelasi IPC)</t>
  </si>
  <si>
    <t xml:space="preserve">(Km)  Număr total de vehicul*kilometri efectuaţi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</si>
</sst>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(Pr) Profit rezonabil  (Ch.1 x&quot;\ #.000%&quot;)&quot;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i/>
      <sz val="11"/>
      <color theme="1"/>
      <name val="Tahoma"/>
      <family val="2"/>
    </font>
    <font>
      <b/>
      <sz val="11"/>
      <color rgb="FFFA7D00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0"/>
      <color rgb="FFFF0000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2"/>
      <color rgb="FFFA7D00"/>
      <name val="Tahoma"/>
      <family val="2"/>
    </font>
    <font>
      <b/>
      <sz val="11"/>
      <color rgb="FF0070C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thin">
        <color rgb="FFD9D9D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4" fontId="6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2" fillId="0" borderId="6" xfId="0" applyFont="1" applyBorder="1" applyAlignment="1">
      <alignment horizontal="justify"/>
    </xf>
    <xf numFmtId="0" fontId="2" fillId="0" borderId="7" xfId="0" applyFont="1" applyBorder="1" applyAlignment="1">
      <alignment horizontal="justify"/>
    </xf>
    <xf numFmtId="0" fontId="5" fillId="0" borderId="8" xfId="0" applyFont="1" applyBorder="1" applyAlignment="1">
      <alignment horizontal="justify"/>
    </xf>
    <xf numFmtId="0" fontId="5" fillId="0" borderId="9" xfId="0" applyFont="1" applyBorder="1" applyAlignment="1">
      <alignment horizontal="justify"/>
    </xf>
    <xf numFmtId="0" fontId="3" fillId="0" borderId="4" xfId="0" applyFont="1" applyBorder="1" applyAlignment="1">
      <alignment horizontal="justify"/>
    </xf>
    <xf numFmtId="0" fontId="2" fillId="0" borderId="10" xfId="0" applyFont="1" applyBorder="1" applyAlignment="1">
      <alignment horizontal="justify"/>
    </xf>
    <xf numFmtId="0" fontId="2" fillId="0" borderId="11" xfId="0" applyFont="1" applyBorder="1" applyAlignment="1">
      <alignment horizontal="justify"/>
    </xf>
    <xf numFmtId="0" fontId="2" fillId="5" borderId="12" xfId="0" applyFont="1" applyFill="1" applyBorder="1" applyAlignment="1">
      <alignment horizontal="justify"/>
    </xf>
    <xf numFmtId="0" fontId="5" fillId="0" borderId="10" xfId="0" applyFont="1" applyBorder="1" applyAlignment="1">
      <alignment horizontal="justify"/>
    </xf>
    <xf numFmtId="0" fontId="3" fillId="6" borderId="13" xfId="0" applyFont="1" applyFill="1" applyBorder="1" applyAlignment="1">
      <alignment horizontal="justify"/>
    </xf>
    <xf numFmtId="0" fontId="2" fillId="5" borderId="10" xfId="0" applyFont="1" applyFill="1" applyBorder="1" applyAlignment="1">
      <alignment horizontal="justify"/>
    </xf>
    <xf numFmtId="0" fontId="2" fillId="5" borderId="11" xfId="0" applyFont="1" applyFill="1" applyBorder="1" applyAlignment="1">
      <alignment horizontal="justify"/>
    </xf>
    <xf numFmtId="0" fontId="5" fillId="0" borderId="12" xfId="0" applyFont="1" applyBorder="1" applyAlignment="1">
      <alignment horizontal="justify"/>
    </xf>
    <xf numFmtId="164" fontId="3" fillId="6" borderId="7" xfId="0" applyNumberFormat="1" applyFont="1" applyFill="1" applyBorder="1" applyAlignment="1">
      <alignment horizontal="justify"/>
    </xf>
    <xf numFmtId="0" fontId="3" fillId="6" borderId="4" xfId="0" applyFont="1" applyFill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7" fillId="0" borderId="14" xfId="0" applyFont="1" applyBorder="1" applyAlignment="1">
      <alignment horizontal="justify"/>
    </xf>
    <xf numFmtId="0" fontId="7" fillId="0" borderId="7" xfId="0" applyFont="1" applyBorder="1" applyAlignment="1">
      <alignment horizontal="justify"/>
    </xf>
    <xf numFmtId="0" fontId="3" fillId="6" borderId="4" xfId="0" applyFont="1" applyFill="1" applyBorder="1" applyAlignment="1">
      <alignment horizontal="justify" vertical="center"/>
    </xf>
    <xf numFmtId="0" fontId="3" fillId="0" borderId="15" xfId="0" applyFont="1" applyBorder="1" applyAlignment="1">
      <alignment horizontal="justify"/>
    </xf>
    <xf numFmtId="0" fontId="5" fillId="0" borderId="16" xfId="0" applyFont="1" applyBorder="1" applyAlignment="1">
      <alignment horizontal="justify"/>
    </xf>
    <xf numFmtId="0" fontId="3" fillId="0" borderId="2" xfId="0" applyFont="1" applyBorder="1" applyAlignment="1">
      <alignment horizontal="justify"/>
    </xf>
    <xf numFmtId="0" fontId="5" fillId="0" borderId="17" xfId="0" applyFont="1" applyBorder="1" applyAlignment="1">
      <alignment horizontal="justify"/>
    </xf>
    <xf numFmtId="0" fontId="3" fillId="3" borderId="3" xfId="0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right" vertical="center"/>
    </xf>
    <xf numFmtId="4" fontId="5" fillId="4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2" fillId="4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8" fillId="8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4" fontId="9" fillId="8" borderId="3" xfId="0" applyNumberFormat="1" applyFont="1" applyFill="1" applyBorder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1" applyNumberFormat="1" applyFont="1" applyFill="1" applyBorder="1" applyAlignment="1">
      <alignment horizontal="right"/>
    </xf>
    <xf numFmtId="4" fontId="14" fillId="4" borderId="3" xfId="0" applyNumberFormat="1" applyFont="1" applyFill="1" applyBorder="1" applyAlignment="1">
      <alignment horizontal="right"/>
    </xf>
    <xf numFmtId="4" fontId="13" fillId="0" borderId="0" xfId="1" applyNumberFormat="1" applyFont="1" applyFill="1" applyBorder="1" applyAlignment="1">
      <alignment horizontal="right"/>
    </xf>
    <xf numFmtId="165" fontId="11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zoomScale="85" zoomScaleNormal="85" workbookViewId="0">
      <selection activeCell="B28" sqref="B28"/>
    </sheetView>
  </sheetViews>
  <sheetFormatPr defaultColWidth="9.140625" defaultRowHeight="14.25" x14ac:dyDescent="0.2"/>
  <cols>
    <col min="1" max="1" width="77.28515625" style="1" customWidth="1"/>
    <col min="2" max="11" width="21.7109375" style="1" bestFit="1" customWidth="1"/>
    <col min="12" max="12" width="25.85546875" style="1" customWidth="1"/>
    <col min="13" max="16384" width="9.140625" style="1"/>
  </cols>
  <sheetData>
    <row r="1" spans="1:12" x14ac:dyDescent="0.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">
      <c r="A2" s="2"/>
    </row>
    <row r="3" spans="1:12" x14ac:dyDescent="0.2">
      <c r="A3" s="2"/>
    </row>
    <row r="4" spans="1:12" x14ac:dyDescent="0.2">
      <c r="A4" s="2"/>
    </row>
    <row r="6" spans="1:12" x14ac:dyDescent="0.2">
      <c r="A6" s="54" t="s">
        <v>1</v>
      </c>
      <c r="B6" s="54"/>
      <c r="D6" s="6"/>
      <c r="E6" s="6"/>
      <c r="F6" s="3"/>
    </row>
    <row r="7" spans="1:12" x14ac:dyDescent="0.2">
      <c r="A7" s="55"/>
      <c r="B7" s="55"/>
      <c r="F7" s="3"/>
    </row>
    <row r="8" spans="1:12" ht="15" thickBot="1" x14ac:dyDescent="0.25">
      <c r="B8" s="4" t="s">
        <v>19</v>
      </c>
      <c r="C8" s="4" t="s">
        <v>19</v>
      </c>
      <c r="D8" s="4" t="s">
        <v>19</v>
      </c>
      <c r="E8" s="4" t="s">
        <v>19</v>
      </c>
      <c r="F8" s="4" t="s">
        <v>19</v>
      </c>
      <c r="G8" s="4" t="s">
        <v>19</v>
      </c>
      <c r="H8" s="4" t="s">
        <v>19</v>
      </c>
      <c r="I8" s="4" t="s">
        <v>19</v>
      </c>
      <c r="J8" s="4" t="s">
        <v>19</v>
      </c>
      <c r="K8" s="4" t="s">
        <v>19</v>
      </c>
      <c r="L8" s="4" t="s">
        <v>19</v>
      </c>
    </row>
    <row r="9" spans="1:12" ht="15" thickBot="1" x14ac:dyDescent="0.25">
      <c r="A9" s="12" t="s">
        <v>2</v>
      </c>
      <c r="B9" s="38" t="s">
        <v>3</v>
      </c>
      <c r="C9" s="38" t="s">
        <v>3</v>
      </c>
      <c r="D9" s="38" t="s">
        <v>3</v>
      </c>
      <c r="E9" s="38" t="s">
        <v>3</v>
      </c>
      <c r="F9" s="38" t="s">
        <v>3</v>
      </c>
      <c r="G9" s="38" t="s">
        <v>3</v>
      </c>
      <c r="H9" s="38" t="s">
        <v>3</v>
      </c>
      <c r="I9" s="38" t="s">
        <v>3</v>
      </c>
      <c r="J9" s="38" t="s">
        <v>3</v>
      </c>
      <c r="K9" s="38" t="s">
        <v>3</v>
      </c>
      <c r="L9" s="38" t="s">
        <v>3</v>
      </c>
    </row>
    <row r="10" spans="1:12" ht="15" thickBot="1" x14ac:dyDescent="0.25">
      <c r="A10" s="11"/>
      <c r="B10" s="38" t="s">
        <v>26</v>
      </c>
      <c r="C10" s="38" t="s">
        <v>28</v>
      </c>
      <c r="D10" s="38" t="s">
        <v>28</v>
      </c>
      <c r="E10" s="38" t="s">
        <v>29</v>
      </c>
      <c r="F10" s="38" t="s">
        <v>30</v>
      </c>
      <c r="G10" s="38" t="s">
        <v>31</v>
      </c>
      <c r="H10" s="38" t="s">
        <v>32</v>
      </c>
      <c r="I10" s="38" t="s">
        <v>33</v>
      </c>
      <c r="J10" s="38" t="s">
        <v>34</v>
      </c>
      <c r="K10" s="38" t="s">
        <v>35</v>
      </c>
      <c r="L10" s="38" t="s">
        <v>36</v>
      </c>
    </row>
    <row r="11" spans="1:12" ht="15" thickBot="1" x14ac:dyDescent="0.25">
      <c r="A11" s="13" t="s">
        <v>41</v>
      </c>
      <c r="B11" s="39">
        <f>SUM(B12+B13+B15+B16)</f>
        <v>91621021.942000002</v>
      </c>
      <c r="C11" s="39">
        <f t="shared" ref="C11:L11" si="0">SUM(C12+C13+C15+C16)</f>
        <v>92537232.161420003</v>
      </c>
      <c r="D11" s="39">
        <f t="shared" si="0"/>
        <v>93462604.483034208</v>
      </c>
      <c r="E11" s="39">
        <f t="shared" si="0"/>
        <v>94397230.527864546</v>
      </c>
      <c r="F11" s="39">
        <f t="shared" si="0"/>
        <v>95341202.833143204</v>
      </c>
      <c r="G11" s="39">
        <f t="shared" si="0"/>
        <v>96294614.861474633</v>
      </c>
      <c r="H11" s="39">
        <f t="shared" si="0"/>
        <v>97257561.010089368</v>
      </c>
      <c r="I11" s="39">
        <f t="shared" si="0"/>
        <v>98230136.620190263</v>
      </c>
      <c r="J11" s="39">
        <f t="shared" si="0"/>
        <v>99212437.98639217</v>
      </c>
      <c r="K11" s="39">
        <f t="shared" si="0"/>
        <v>100204562.3662561</v>
      </c>
      <c r="L11" s="39">
        <f t="shared" si="0"/>
        <v>101206607.98991865</v>
      </c>
    </row>
    <row r="12" spans="1:12" x14ac:dyDescent="0.2">
      <c r="A12" s="14" t="s">
        <v>4</v>
      </c>
      <c r="B12" s="40">
        <v>17542118.175000001</v>
      </c>
      <c r="C12" s="40">
        <f>B12*1.01</f>
        <v>17717539.35675</v>
      </c>
      <c r="D12" s="40">
        <f t="shared" ref="D12:L12" si="1">C12*1.01</f>
        <v>17894714.750317499</v>
      </c>
      <c r="E12" s="40">
        <f t="shared" si="1"/>
        <v>18073661.897820674</v>
      </c>
      <c r="F12" s="40">
        <f t="shared" si="1"/>
        <v>18254398.51679888</v>
      </c>
      <c r="G12" s="40">
        <f t="shared" si="1"/>
        <v>18436942.501966868</v>
      </c>
      <c r="H12" s="40">
        <f t="shared" si="1"/>
        <v>18621311.926986538</v>
      </c>
      <c r="I12" s="40">
        <f t="shared" si="1"/>
        <v>18807525.046256404</v>
      </c>
      <c r="J12" s="40">
        <f t="shared" si="1"/>
        <v>18995600.29671897</v>
      </c>
      <c r="K12" s="40">
        <f t="shared" si="1"/>
        <v>19185556.29968616</v>
      </c>
      <c r="L12" s="40">
        <f t="shared" si="1"/>
        <v>19377411.862683021</v>
      </c>
    </row>
    <row r="13" spans="1:12" x14ac:dyDescent="0.2">
      <c r="A13" s="15" t="s">
        <v>5</v>
      </c>
      <c r="B13" s="40">
        <v>9632772.7019999996</v>
      </c>
      <c r="C13" s="40">
        <f>B13*1.01</f>
        <v>9729100.4290199988</v>
      </c>
      <c r="D13" s="40">
        <f t="shared" ref="D13:L13" si="2">C13*1.01</f>
        <v>9826391.4333101995</v>
      </c>
      <c r="E13" s="40">
        <f t="shared" si="2"/>
        <v>9924655.3476433009</v>
      </c>
      <c r="F13" s="40">
        <f t="shared" si="2"/>
        <v>10023901.901119733</v>
      </c>
      <c r="G13" s="40">
        <f t="shared" si="2"/>
        <v>10124140.920130931</v>
      </c>
      <c r="H13" s="40">
        <f t="shared" si="2"/>
        <v>10225382.32933224</v>
      </c>
      <c r="I13" s="40">
        <f t="shared" si="2"/>
        <v>10327636.152625563</v>
      </c>
      <c r="J13" s="40">
        <f t="shared" si="2"/>
        <v>10430912.514151819</v>
      </c>
      <c r="K13" s="40">
        <f t="shared" si="2"/>
        <v>10535221.639293337</v>
      </c>
      <c r="L13" s="40">
        <f t="shared" si="2"/>
        <v>10640573.855686272</v>
      </c>
    </row>
    <row r="14" spans="1:12" ht="15" thickBot="1" x14ac:dyDescent="0.25">
      <c r="A14" s="16" t="s">
        <v>6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 x14ac:dyDescent="0.2">
      <c r="A15" s="17" t="s">
        <v>7</v>
      </c>
      <c r="B15" s="40">
        <v>50965212.780000001</v>
      </c>
      <c r="C15" s="40">
        <f t="shared" ref="C15:L16" si="3">B15*1.01</f>
        <v>51474864.907800004</v>
      </c>
      <c r="D15" s="40">
        <f t="shared" si="3"/>
        <v>51989613.556878008</v>
      </c>
      <c r="E15" s="40">
        <f t="shared" si="3"/>
        <v>52509509.692446791</v>
      </c>
      <c r="F15" s="40">
        <f t="shared" si="3"/>
        <v>53034604.78937126</v>
      </c>
      <c r="G15" s="40">
        <f t="shared" si="3"/>
        <v>53564950.83726497</v>
      </c>
      <c r="H15" s="40">
        <f t="shared" si="3"/>
        <v>54100600.345637619</v>
      </c>
      <c r="I15" s="40">
        <f t="shared" si="3"/>
        <v>54641606.349093996</v>
      </c>
      <c r="J15" s="40">
        <f t="shared" si="3"/>
        <v>55188022.412584938</v>
      </c>
      <c r="K15" s="40">
        <f t="shared" si="3"/>
        <v>55739902.636710785</v>
      </c>
      <c r="L15" s="40">
        <f t="shared" si="3"/>
        <v>56297301.663077891</v>
      </c>
    </row>
    <row r="16" spans="1:12" ht="15" thickBot="1" x14ac:dyDescent="0.25">
      <c r="A16" s="18" t="s">
        <v>8</v>
      </c>
      <c r="B16" s="40">
        <v>13480918.285</v>
      </c>
      <c r="C16" s="40">
        <f t="shared" si="3"/>
        <v>13615727.46785</v>
      </c>
      <c r="D16" s="40">
        <f t="shared" si="3"/>
        <v>13751884.7425285</v>
      </c>
      <c r="E16" s="40">
        <f t="shared" si="3"/>
        <v>13889403.589953786</v>
      </c>
      <c r="F16" s="40">
        <f t="shared" si="3"/>
        <v>14028297.625853324</v>
      </c>
      <c r="G16" s="40">
        <f t="shared" si="3"/>
        <v>14168580.602111857</v>
      </c>
      <c r="H16" s="40">
        <f t="shared" si="3"/>
        <v>14310266.408132976</v>
      </c>
      <c r="I16" s="40">
        <f t="shared" si="3"/>
        <v>14453369.072214305</v>
      </c>
      <c r="J16" s="40">
        <f t="shared" si="3"/>
        <v>14597902.762936449</v>
      </c>
      <c r="K16" s="40">
        <f t="shared" si="3"/>
        <v>14743881.790565813</v>
      </c>
      <c r="L16" s="40">
        <f t="shared" si="3"/>
        <v>14891320.608471472</v>
      </c>
    </row>
    <row r="17" spans="1:12" ht="15" thickBot="1" x14ac:dyDescent="0.25">
      <c r="A17" s="19" t="s">
        <v>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2">
      <c r="A18" s="20" t="s">
        <v>4</v>
      </c>
      <c r="B18" s="51">
        <v>15.89</v>
      </c>
      <c r="C18" s="51">
        <f>B18*1.027</f>
        <v>16.319029999999998</v>
      </c>
      <c r="D18" s="51">
        <f t="shared" ref="D18:L18" si="4">C18*1.027</f>
        <v>16.759643809999996</v>
      </c>
      <c r="E18" s="51">
        <f t="shared" si="4"/>
        <v>17.212154192869995</v>
      </c>
      <c r="F18" s="51">
        <f t="shared" si="4"/>
        <v>17.676882356077485</v>
      </c>
      <c r="G18" s="51">
        <f t="shared" si="4"/>
        <v>18.154158179691574</v>
      </c>
      <c r="H18" s="51">
        <f t="shared" si="4"/>
        <v>18.644320450543244</v>
      </c>
      <c r="I18" s="51">
        <f t="shared" si="4"/>
        <v>19.147717102707912</v>
      </c>
      <c r="J18" s="51">
        <f t="shared" si="4"/>
        <v>19.664705464481024</v>
      </c>
      <c r="K18" s="51">
        <f t="shared" si="4"/>
        <v>20.195652512022011</v>
      </c>
      <c r="L18" s="51">
        <f t="shared" si="4"/>
        <v>20.740935129846605</v>
      </c>
    </row>
    <row r="19" spans="1:12" x14ac:dyDescent="0.2">
      <c r="A19" s="21" t="s">
        <v>5</v>
      </c>
      <c r="B19" s="51">
        <v>13.28</v>
      </c>
      <c r="C19" s="51">
        <f>B19*1.027</f>
        <v>13.638559999999998</v>
      </c>
      <c r="D19" s="51">
        <f t="shared" ref="D19:L19" si="5">C19*1.027</f>
        <v>14.006801119999997</v>
      </c>
      <c r="E19" s="51">
        <f t="shared" si="5"/>
        <v>14.384984750239996</v>
      </c>
      <c r="F19" s="51">
        <f t="shared" si="5"/>
        <v>14.773379338496474</v>
      </c>
      <c r="G19" s="51">
        <f t="shared" si="5"/>
        <v>15.172260580635877</v>
      </c>
      <c r="H19" s="51">
        <f t="shared" si="5"/>
        <v>15.581911616313045</v>
      </c>
      <c r="I19" s="51">
        <f t="shared" si="5"/>
        <v>16.002623229953496</v>
      </c>
      <c r="J19" s="51">
        <f t="shared" si="5"/>
        <v>16.43469405716224</v>
      </c>
      <c r="K19" s="51">
        <f t="shared" si="5"/>
        <v>16.878430796705619</v>
      </c>
      <c r="L19" s="51">
        <f t="shared" si="5"/>
        <v>17.334148428216668</v>
      </c>
    </row>
    <row r="20" spans="1:12" ht="15" thickBot="1" x14ac:dyDescent="0.25">
      <c r="A20" s="22" t="s">
        <v>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2" x14ac:dyDescent="0.2">
      <c r="A21" s="23" t="s">
        <v>7</v>
      </c>
      <c r="B21" s="51">
        <v>9.7899999999999991</v>
      </c>
      <c r="C21" s="51">
        <f t="shared" ref="C21:C22" si="6">B21*1.027</f>
        <v>10.054329999999998</v>
      </c>
      <c r="D21" s="51">
        <f t="shared" ref="D21:D22" si="7">C21*1.027</f>
        <v>10.325796909999998</v>
      </c>
      <c r="E21" s="51">
        <f t="shared" ref="E21:E22" si="8">D21*1.027</f>
        <v>10.604593426569997</v>
      </c>
      <c r="F21" s="51">
        <f t="shared" ref="F21:F22" si="9">E21*1.027</f>
        <v>10.890917449087386</v>
      </c>
      <c r="G21" s="51">
        <f t="shared" ref="G21:G22" si="10">F21*1.027</f>
        <v>11.184972220212744</v>
      </c>
      <c r="H21" s="51">
        <f t="shared" ref="H21:H22" si="11">G21*1.027</f>
        <v>11.486966470158487</v>
      </c>
      <c r="I21" s="51">
        <f t="shared" ref="I21:I22" si="12">H21*1.027</f>
        <v>11.797114564852766</v>
      </c>
      <c r="J21" s="51">
        <f t="shared" ref="J21:J22" si="13">I21*1.027</f>
        <v>12.11563665810379</v>
      </c>
      <c r="K21" s="51">
        <f t="shared" ref="K21:K22" si="14">J21*1.027</f>
        <v>12.442758847872591</v>
      </c>
      <c r="L21" s="51">
        <f t="shared" ref="L21:L22" si="15">K21*1.027</f>
        <v>12.778713336765151</v>
      </c>
    </row>
    <row r="22" spans="1:12" ht="15" thickBot="1" x14ac:dyDescent="0.25">
      <c r="A22" s="17" t="s">
        <v>8</v>
      </c>
      <c r="B22" s="51">
        <v>8.3699999999999992</v>
      </c>
      <c r="C22" s="51">
        <f t="shared" si="6"/>
        <v>8.5959899999999987</v>
      </c>
      <c r="D22" s="51">
        <f t="shared" si="7"/>
        <v>8.8280817299999974</v>
      </c>
      <c r="E22" s="51">
        <f t="shared" si="8"/>
        <v>9.0664399367099957</v>
      </c>
      <c r="F22" s="51">
        <f t="shared" si="9"/>
        <v>9.3112338150011649</v>
      </c>
      <c r="G22" s="51">
        <f t="shared" si="10"/>
        <v>9.5626371280061964</v>
      </c>
      <c r="H22" s="51">
        <f t="shared" si="11"/>
        <v>9.820828330462362</v>
      </c>
      <c r="I22" s="51">
        <f t="shared" si="12"/>
        <v>10.085990695384845</v>
      </c>
      <c r="J22" s="51">
        <f t="shared" si="13"/>
        <v>10.358312444160235</v>
      </c>
      <c r="K22" s="51">
        <f t="shared" si="14"/>
        <v>10.63798688015256</v>
      </c>
      <c r="L22" s="51">
        <f t="shared" si="15"/>
        <v>10.925212525916679</v>
      </c>
    </row>
    <row r="23" spans="1:12" ht="17.25" customHeight="1" thickBot="1" x14ac:dyDescent="0.25">
      <c r="A23" s="24" t="s">
        <v>20</v>
      </c>
      <c r="B23" s="42">
        <f>SUM(B24+B25+B27+B28)</f>
        <v>1018452198.4449599</v>
      </c>
      <c r="C23" s="42">
        <f t="shared" ref="C23:L23" si="16">SUM(C24+C25+C27+C28)</f>
        <v>1056409911.8810036</v>
      </c>
      <c r="D23" s="42">
        <f t="shared" si="16"/>
        <v>1095782309.2968082</v>
      </c>
      <c r="E23" s="42">
        <f t="shared" si="16"/>
        <v>1136622115.9643004</v>
      </c>
      <c r="F23" s="42">
        <f t="shared" si="16"/>
        <v>1178984022.2262897</v>
      </c>
      <c r="G23" s="42">
        <f t="shared" si="16"/>
        <v>1222924756.7346635</v>
      </c>
      <c r="H23" s="42">
        <f t="shared" si="16"/>
        <v>1268503162.4181643</v>
      </c>
      <c r="I23" s="42">
        <f t="shared" si="16"/>
        <v>1315780275.2814894</v>
      </c>
      <c r="J23" s="42">
        <f t="shared" si="16"/>
        <v>1364819406.1412306</v>
      </c>
      <c r="K23" s="42">
        <f t="shared" si="16"/>
        <v>1415686225.4081137</v>
      </c>
      <c r="L23" s="42">
        <f t="shared" si="16"/>
        <v>1468448851.0290742</v>
      </c>
    </row>
    <row r="24" spans="1:12" x14ac:dyDescent="0.2">
      <c r="A24" s="25" t="s">
        <v>4</v>
      </c>
      <c r="B24" s="40">
        <f>B12*B18</f>
        <v>278744257.80075002</v>
      </c>
      <c r="C24" s="40">
        <f t="shared" ref="C24:L24" si="17">C12*C18</f>
        <v>289133056.28898394</v>
      </c>
      <c r="D24" s="40">
        <f t="shared" si="17"/>
        <v>299909045.29687428</v>
      </c>
      <c r="E24" s="40">
        <f t="shared" si="17"/>
        <v>311086655.41508877</v>
      </c>
      <c r="F24" s="40">
        <f t="shared" si="17"/>
        <v>322680855.0624091</v>
      </c>
      <c r="G24" s="40">
        <f t="shared" si="17"/>
        <v>334707170.53058505</v>
      </c>
      <c r="H24" s="40">
        <f t="shared" si="17"/>
        <v>347181706.77625996</v>
      </c>
      <c r="I24" s="40">
        <f t="shared" si="17"/>
        <v>360121168.98781115</v>
      </c>
      <c r="J24" s="40">
        <f t="shared" si="17"/>
        <v>373542884.95598692</v>
      </c>
      <c r="K24" s="40">
        <f t="shared" si="17"/>
        <v>387464828.27829653</v>
      </c>
      <c r="L24" s="40">
        <f t="shared" si="17"/>
        <v>401905642.42822862</v>
      </c>
    </row>
    <row r="25" spans="1:12" x14ac:dyDescent="0.2">
      <c r="A25" s="26" t="s">
        <v>5</v>
      </c>
      <c r="B25" s="40">
        <f>B13*B19</f>
        <v>127923221.48255999</v>
      </c>
      <c r="C25" s="40">
        <f t="shared" ref="C25:L25" si="18">C13*C19</f>
        <v>132690919.94721498</v>
      </c>
      <c r="D25" s="40">
        <f t="shared" si="18"/>
        <v>137636310.53364769</v>
      </c>
      <c r="E25" s="40">
        <f t="shared" si="18"/>
        <v>142766015.82723671</v>
      </c>
      <c r="F25" s="40">
        <f t="shared" si="18"/>
        <v>148086905.2371178</v>
      </c>
      <c r="G25" s="40">
        <f t="shared" si="18"/>
        <v>153606104.19530517</v>
      </c>
      <c r="H25" s="40">
        <f t="shared" si="18"/>
        <v>159331003.69866416</v>
      </c>
      <c r="I25" s="40">
        <f t="shared" si="18"/>
        <v>165269270.20651338</v>
      </c>
      <c r="J25" s="40">
        <f t="shared" si="18"/>
        <v>171428855.90711012</v>
      </c>
      <c r="K25" s="40">
        <f t="shared" si="18"/>
        <v>177818009.36676812</v>
      </c>
      <c r="L25" s="40">
        <f t="shared" si="18"/>
        <v>184445286.57586756</v>
      </c>
    </row>
    <row r="26" spans="1:12" ht="15" thickBot="1" x14ac:dyDescent="0.25">
      <c r="A26" s="22" t="s">
        <v>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2" x14ac:dyDescent="0.2">
      <c r="A27" s="23" t="s">
        <v>7</v>
      </c>
      <c r="B27" s="40">
        <f>B15*B21</f>
        <v>498949433.11619997</v>
      </c>
      <c r="C27" s="40">
        <f t="shared" ref="C27:L27" si="19">C15*C21</f>
        <v>517545278.48844075</v>
      </c>
      <c r="D27" s="40">
        <f t="shared" si="19"/>
        <v>536834191.0177049</v>
      </c>
      <c r="E27" s="40">
        <f t="shared" si="19"/>
        <v>556842001.3169347</v>
      </c>
      <c r="F27" s="40">
        <f t="shared" si="19"/>
        <v>577595502.7060169</v>
      </c>
      <c r="G27" s="40">
        <f t="shared" si="19"/>
        <v>599122487.09187007</v>
      </c>
      <c r="H27" s="40">
        <f t="shared" si="19"/>
        <v>621451782.18578398</v>
      </c>
      <c r="I27" s="40">
        <f t="shared" si="19"/>
        <v>644613290.10784817</v>
      </c>
      <c r="J27" s="40">
        <f t="shared" si="19"/>
        <v>668638027.43016768</v>
      </c>
      <c r="K27" s="40">
        <f t="shared" si="19"/>
        <v>693558166.71248984</v>
      </c>
      <c r="L27" s="40">
        <f t="shared" si="19"/>
        <v>719407079.58586431</v>
      </c>
    </row>
    <row r="28" spans="1:12" ht="15" thickBot="1" x14ac:dyDescent="0.25">
      <c r="A28" s="27" t="s">
        <v>8</v>
      </c>
      <c r="B28" s="40">
        <f>B16*B22</f>
        <v>112835286.04544999</v>
      </c>
      <c r="C28" s="40">
        <f t="shared" ref="C28:L28" si="20">C16*C22</f>
        <v>117040657.1563639</v>
      </c>
      <c r="D28" s="40">
        <f t="shared" si="20"/>
        <v>121402762.44858158</v>
      </c>
      <c r="E28" s="40">
        <f t="shared" si="20"/>
        <v>125927443.40504019</v>
      </c>
      <c r="F28" s="40">
        <f t="shared" si="20"/>
        <v>130620759.22074603</v>
      </c>
      <c r="G28" s="40">
        <f t="shared" si="20"/>
        <v>135488994.91690323</v>
      </c>
      <c r="H28" s="40">
        <f t="shared" si="20"/>
        <v>140538669.75745618</v>
      </c>
      <c r="I28" s="40">
        <f t="shared" si="20"/>
        <v>145776545.97931659</v>
      </c>
      <c r="J28" s="40">
        <f t="shared" si="20"/>
        <v>151209637.84796569</v>
      </c>
      <c r="K28" s="40">
        <f t="shared" si="20"/>
        <v>156845221.05055937</v>
      </c>
      <c r="L28" s="40">
        <f t="shared" si="20"/>
        <v>162690842.43911371</v>
      </c>
    </row>
    <row r="29" spans="1:12" ht="15" thickBot="1" x14ac:dyDescent="0.25">
      <c r="A29" s="28" t="s">
        <v>39</v>
      </c>
      <c r="B29" s="42">
        <f>SUM(B30:B31)</f>
        <v>31266482.49226027</v>
      </c>
      <c r="C29" s="42">
        <f t="shared" ref="C29:L29" si="21">SUM(C30:C31)</f>
        <v>32431784.294746809</v>
      </c>
      <c r="D29" s="42">
        <f t="shared" si="21"/>
        <v>33640516.895412013</v>
      </c>
      <c r="E29" s="42">
        <f t="shared" si="21"/>
        <v>34894298.960104018</v>
      </c>
      <c r="F29" s="42">
        <f t="shared" si="21"/>
        <v>36194809.482347094</v>
      </c>
      <c r="G29" s="42">
        <f t="shared" si="21"/>
        <v>37543790.031754166</v>
      </c>
      <c r="H29" s="42">
        <f t="shared" si="21"/>
        <v>38943047.086237639</v>
      </c>
      <c r="I29" s="42">
        <f t="shared" si="21"/>
        <v>40394454.451141715</v>
      </c>
      <c r="J29" s="42">
        <f t="shared" si="21"/>
        <v>41899955.768535778</v>
      </c>
      <c r="K29" s="42">
        <f t="shared" si="21"/>
        <v>43461567.120029092</v>
      </c>
      <c r="L29" s="42">
        <f t="shared" si="21"/>
        <v>45081379.726592578</v>
      </c>
    </row>
    <row r="30" spans="1:12" x14ac:dyDescent="0.2">
      <c r="A30" s="23" t="s">
        <v>7</v>
      </c>
      <c r="B30" s="43">
        <f>(B24+B25+B27)*3.07%</f>
        <v>27802439.210664954</v>
      </c>
      <c r="C30" s="43">
        <f t="shared" ref="C30:L30" si="22">(C24+C25+C27)*3.07%</f>
        <v>28838636.120046437</v>
      </c>
      <c r="D30" s="43">
        <f t="shared" si="22"/>
        <v>29913452.08824056</v>
      </c>
      <c r="E30" s="43">
        <f t="shared" si="22"/>
        <v>31028326.447569285</v>
      </c>
      <c r="F30" s="43">
        <f t="shared" si="22"/>
        <v>32184752.174270194</v>
      </c>
      <c r="G30" s="43">
        <f t="shared" si="22"/>
        <v>33384277.887805238</v>
      </c>
      <c r="H30" s="43">
        <f t="shared" si="22"/>
        <v>34628509.924683735</v>
      </c>
      <c r="I30" s="43">
        <f t="shared" si="22"/>
        <v>35919114.489576697</v>
      </c>
      <c r="J30" s="43">
        <f t="shared" si="22"/>
        <v>37257819.886603229</v>
      </c>
      <c r="K30" s="43">
        <f t="shared" si="22"/>
        <v>38646418.833776921</v>
      </c>
      <c r="L30" s="43">
        <f t="shared" si="22"/>
        <v>40086770.863711789</v>
      </c>
    </row>
    <row r="31" spans="1:12" ht="15" thickBot="1" x14ac:dyDescent="0.25">
      <c r="A31" s="17" t="s">
        <v>8</v>
      </c>
      <c r="B31" s="43">
        <f>B28*3.07%</f>
        <v>3464043.2815953144</v>
      </c>
      <c r="C31" s="43">
        <f t="shared" ref="C31:L31" si="23">C28*3.07%</f>
        <v>3593148.1747003715</v>
      </c>
      <c r="D31" s="43">
        <f t="shared" si="23"/>
        <v>3727064.8071714542</v>
      </c>
      <c r="E31" s="43">
        <f t="shared" si="23"/>
        <v>3865972.5125347334</v>
      </c>
      <c r="F31" s="43">
        <f t="shared" si="23"/>
        <v>4010057.3080769028</v>
      </c>
      <c r="G31" s="43">
        <f t="shared" si="23"/>
        <v>4159512.1439489289</v>
      </c>
      <c r="H31" s="43">
        <f t="shared" si="23"/>
        <v>4314537.1615539044</v>
      </c>
      <c r="I31" s="43">
        <f t="shared" si="23"/>
        <v>4475339.9615650196</v>
      </c>
      <c r="J31" s="43">
        <f t="shared" si="23"/>
        <v>4642135.8819325464</v>
      </c>
      <c r="K31" s="43">
        <f t="shared" si="23"/>
        <v>4815148.2862521727</v>
      </c>
      <c r="L31" s="43">
        <f t="shared" si="23"/>
        <v>4994608.8628807906</v>
      </c>
    </row>
    <row r="32" spans="1:12" ht="15.75" customHeight="1" thickBot="1" x14ac:dyDescent="0.25">
      <c r="A32" s="29" t="s">
        <v>10</v>
      </c>
      <c r="B32" s="42">
        <f>B33+B36</f>
        <v>207247729.12</v>
      </c>
      <c r="C32" s="42">
        <f t="shared" ref="C32:L32" si="24">C33+C36</f>
        <v>216812189.3494648</v>
      </c>
      <c r="D32" s="42">
        <f t="shared" si="24"/>
        <v>226823565.40429005</v>
      </c>
      <c r="E32" s="42">
        <f t="shared" si="24"/>
        <v>237302893.64023679</v>
      </c>
      <c r="F32" s="42">
        <f t="shared" si="24"/>
        <v>248272204.81080931</v>
      </c>
      <c r="G32" s="42">
        <f t="shared" si="24"/>
        <v>259754571.1878176</v>
      </c>
      <c r="H32" s="42">
        <f t="shared" si="24"/>
        <v>271774155.91791707</v>
      </c>
      <c r="I32" s="42">
        <f t="shared" si="24"/>
        <v>284356264.72131288</v>
      </c>
      <c r="J32" s="42">
        <f t="shared" si="24"/>
        <v>297527400.04386061</v>
      </c>
      <c r="K32" s="42">
        <f t="shared" si="24"/>
        <v>311315317.77908021</v>
      </c>
      <c r="L32" s="42">
        <f t="shared" si="24"/>
        <v>325749086.68213469</v>
      </c>
    </row>
    <row r="33" spans="1:12" x14ac:dyDescent="0.2">
      <c r="A33" s="30" t="s">
        <v>11</v>
      </c>
      <c r="B33" s="44">
        <v>193221594.12</v>
      </c>
      <c r="C33" s="44">
        <f t="shared" ref="C33:L33" si="25">C34+C35</f>
        <v>202407348.70446479</v>
      </c>
      <c r="D33" s="44">
        <f t="shared" si="25"/>
        <v>212029794.06187505</v>
      </c>
      <c r="E33" s="44">
        <f t="shared" si="25"/>
        <v>222109690.4715766</v>
      </c>
      <c r="F33" s="44">
        <f t="shared" si="25"/>
        <v>232668785.15659529</v>
      </c>
      <c r="G33" s="44">
        <f t="shared" si="25"/>
        <v>243729859.20293981</v>
      </c>
      <c r="H33" s="44">
        <f t="shared" si="25"/>
        <v>255316776.70944756</v>
      </c>
      <c r="I33" s="44">
        <f t="shared" si="25"/>
        <v>267454536.27421468</v>
      </c>
      <c r="J33" s="44">
        <f t="shared" si="25"/>
        <v>280169324.92869079</v>
      </c>
      <c r="K33" s="44">
        <f t="shared" si="25"/>
        <v>293488574.63580078</v>
      </c>
      <c r="L33" s="44">
        <f t="shared" si="25"/>
        <v>307441021.47398674</v>
      </c>
    </row>
    <row r="34" spans="1:12" x14ac:dyDescent="0.2">
      <c r="A34" s="31" t="s">
        <v>7</v>
      </c>
      <c r="B34" s="45">
        <f>B33-B35</f>
        <v>189357162.24000001</v>
      </c>
      <c r="C34" s="45">
        <f>B34*1.027*1.02</f>
        <v>198359201.73288959</v>
      </c>
      <c r="D34" s="45">
        <f t="shared" ref="D34:L34" si="26">C34*1.027*1.02</f>
        <v>207789198.18327117</v>
      </c>
      <c r="E34" s="45">
        <f t="shared" si="26"/>
        <v>217667496.66490388</v>
      </c>
      <c r="F34" s="45">
        <f t="shared" si="26"/>
        <v>228015409.45635337</v>
      </c>
      <c r="G34" s="45">
        <f t="shared" si="26"/>
        <v>238855262.02190837</v>
      </c>
      <c r="H34" s="45">
        <f t="shared" si="26"/>
        <v>250210441.1784299</v>
      </c>
      <c r="I34" s="45">
        <f t="shared" si="26"/>
        <v>262105445.55205244</v>
      </c>
      <c r="J34" s="45">
        <f t="shared" si="26"/>
        <v>274565938.43359697</v>
      </c>
      <c r="K34" s="45">
        <f t="shared" si="26"/>
        <v>287618803.14673018</v>
      </c>
      <c r="L34" s="45">
        <f t="shared" si="26"/>
        <v>301292201.04832572</v>
      </c>
    </row>
    <row r="35" spans="1:12" ht="15" thickBot="1" x14ac:dyDescent="0.25">
      <c r="A35" s="32" t="s">
        <v>8</v>
      </c>
      <c r="B35" s="45">
        <v>3864431.88</v>
      </c>
      <c r="C35" s="45">
        <f>B35*1.027*1.02</f>
        <v>4048146.9715751996</v>
      </c>
      <c r="D35" s="45">
        <f t="shared" ref="D35:L35" si="27">C35*1.027*1.02</f>
        <v>4240595.878603884</v>
      </c>
      <c r="E35" s="45">
        <f t="shared" si="27"/>
        <v>4442193.8066727119</v>
      </c>
      <c r="F35" s="45">
        <f t="shared" si="27"/>
        <v>4653375.7002419326</v>
      </c>
      <c r="G35" s="45">
        <f t="shared" si="27"/>
        <v>4874597.1810314339</v>
      </c>
      <c r="H35" s="45">
        <f t="shared" si="27"/>
        <v>5106335.5310176676</v>
      </c>
      <c r="I35" s="45">
        <f t="shared" si="27"/>
        <v>5349090.7221622467</v>
      </c>
      <c r="J35" s="45">
        <f t="shared" si="27"/>
        <v>5603386.4950938402</v>
      </c>
      <c r="K35" s="45">
        <f t="shared" si="27"/>
        <v>5869771.4890706008</v>
      </c>
      <c r="L35" s="45">
        <f t="shared" si="27"/>
        <v>6148820.4256610172</v>
      </c>
    </row>
    <row r="36" spans="1:12" ht="15" thickBot="1" x14ac:dyDescent="0.25">
      <c r="A36" s="19" t="s">
        <v>12</v>
      </c>
      <c r="B36" s="44">
        <v>14026135</v>
      </c>
      <c r="C36" s="44">
        <f>B36*1.027</f>
        <v>14404840.645</v>
      </c>
      <c r="D36" s="44">
        <f t="shared" ref="D36:L36" si="28">C36*1.027</f>
        <v>14793771.342414998</v>
      </c>
      <c r="E36" s="44">
        <f t="shared" si="28"/>
        <v>15193203.168660201</v>
      </c>
      <c r="F36" s="44">
        <f t="shared" si="28"/>
        <v>15603419.654214025</v>
      </c>
      <c r="G36" s="44">
        <f t="shared" si="28"/>
        <v>16024711.984877802</v>
      </c>
      <c r="H36" s="44">
        <f t="shared" si="28"/>
        <v>16457379.208469503</v>
      </c>
      <c r="I36" s="44">
        <f t="shared" si="28"/>
        <v>16901728.447098177</v>
      </c>
      <c r="J36" s="44">
        <f t="shared" si="28"/>
        <v>17358075.115169827</v>
      </c>
      <c r="K36" s="44">
        <f t="shared" si="28"/>
        <v>17826743.143279411</v>
      </c>
      <c r="L36" s="44">
        <f t="shared" si="28"/>
        <v>18308065.208147954</v>
      </c>
    </row>
    <row r="37" spans="1:12" ht="15" thickBot="1" x14ac:dyDescent="0.25">
      <c r="A37" s="33" t="s">
        <v>18</v>
      </c>
      <c r="B37" s="46">
        <f>B23+B29-B32</f>
        <v>842470951.81722009</v>
      </c>
      <c r="C37" s="46">
        <f t="shared" ref="C37:L37" si="29">C23+C29-C32</f>
        <v>872029506.82628572</v>
      </c>
      <c r="D37" s="46">
        <f t="shared" si="29"/>
        <v>902599260.78793013</v>
      </c>
      <c r="E37" s="46">
        <f t="shared" si="29"/>
        <v>934213521.28416753</v>
      </c>
      <c r="F37" s="46">
        <f t="shared" si="29"/>
        <v>966906626.89782739</v>
      </c>
      <c r="G37" s="46">
        <f t="shared" si="29"/>
        <v>1000713975.5786002</v>
      </c>
      <c r="H37" s="46">
        <f t="shared" si="29"/>
        <v>1035672053.5864849</v>
      </c>
      <c r="I37" s="46">
        <f t="shared" si="29"/>
        <v>1071818465.0113183</v>
      </c>
      <c r="J37" s="46">
        <f t="shared" si="29"/>
        <v>1109191961.8659058</v>
      </c>
      <c r="K37" s="46">
        <f t="shared" si="29"/>
        <v>1147832474.7490628</v>
      </c>
      <c r="L37" s="46">
        <f t="shared" si="29"/>
        <v>1187781144.0735321</v>
      </c>
    </row>
    <row r="38" spans="1:12" x14ac:dyDescent="0.2">
      <c r="A38" s="34" t="s">
        <v>13</v>
      </c>
      <c r="B38" s="47">
        <f>B39+B40</f>
        <v>110278758.40336135</v>
      </c>
      <c r="C38" s="47">
        <f t="shared" ref="C38:L38" si="30">C39+C40</f>
        <v>113256284.88025209</v>
      </c>
      <c r="D38" s="47">
        <f t="shared" si="30"/>
        <v>116314204.57201889</v>
      </c>
      <c r="E38" s="47">
        <f t="shared" si="30"/>
        <v>119454688.09546338</v>
      </c>
      <c r="F38" s="47">
        <f t="shared" si="30"/>
        <v>122679964.67404088</v>
      </c>
      <c r="G38" s="47">
        <f t="shared" si="30"/>
        <v>125992323.72023998</v>
      </c>
      <c r="H38" s="47">
        <f t="shared" si="30"/>
        <v>129394116.46068645</v>
      </c>
      <c r="I38" s="47">
        <f t="shared" si="30"/>
        <v>132887757.60512497</v>
      </c>
      <c r="J38" s="47">
        <f t="shared" si="30"/>
        <v>136475727.06046334</v>
      </c>
      <c r="K38" s="47">
        <f t="shared" si="30"/>
        <v>140160571.69109583</v>
      </c>
      <c r="L38" s="47">
        <f t="shared" si="30"/>
        <v>143944907.12675539</v>
      </c>
    </row>
    <row r="39" spans="1:12" x14ac:dyDescent="0.2">
      <c r="A39" s="23" t="s">
        <v>14</v>
      </c>
      <c r="B39" s="48">
        <v>102989565.12605043</v>
      </c>
      <c r="C39" s="48">
        <f>B39*1.027</f>
        <v>105770283.38445377</v>
      </c>
      <c r="D39" s="48">
        <f t="shared" ref="D39:L39" si="31">C39*1.027</f>
        <v>108626081.03583401</v>
      </c>
      <c r="E39" s="48">
        <f t="shared" si="31"/>
        <v>111558985.22380152</v>
      </c>
      <c r="F39" s="48">
        <f t="shared" si="31"/>
        <v>114571077.82484415</v>
      </c>
      <c r="G39" s="48">
        <f t="shared" si="31"/>
        <v>117664496.92611493</v>
      </c>
      <c r="H39" s="48">
        <f t="shared" si="31"/>
        <v>120841438.34312002</v>
      </c>
      <c r="I39" s="48">
        <f t="shared" si="31"/>
        <v>124104157.17838426</v>
      </c>
      <c r="J39" s="48">
        <f t="shared" si="31"/>
        <v>127454969.42220062</v>
      </c>
      <c r="K39" s="48">
        <f t="shared" si="31"/>
        <v>130896253.59660003</v>
      </c>
      <c r="L39" s="48">
        <f t="shared" si="31"/>
        <v>134430452.44370821</v>
      </c>
    </row>
    <row r="40" spans="1:12" ht="15" thickBot="1" x14ac:dyDescent="0.25">
      <c r="A40" s="35" t="s">
        <v>15</v>
      </c>
      <c r="B40" s="48">
        <v>7289193.2773109246</v>
      </c>
      <c r="C40" s="48">
        <f>B40*1.027</f>
        <v>7486001.4957983186</v>
      </c>
      <c r="D40" s="48">
        <f t="shared" ref="D40:L40" si="32">C40*1.027</f>
        <v>7688123.5361848725</v>
      </c>
      <c r="E40" s="48">
        <f t="shared" si="32"/>
        <v>7895702.8716618633</v>
      </c>
      <c r="F40" s="48">
        <f t="shared" si="32"/>
        <v>8108886.849196733</v>
      </c>
      <c r="G40" s="48">
        <f t="shared" si="32"/>
        <v>8327826.7941250438</v>
      </c>
      <c r="H40" s="48">
        <f t="shared" si="32"/>
        <v>8552678.1175664198</v>
      </c>
      <c r="I40" s="48">
        <f t="shared" si="32"/>
        <v>8783600.4267407116</v>
      </c>
      <c r="J40" s="48">
        <f t="shared" si="32"/>
        <v>9020757.6382627096</v>
      </c>
      <c r="K40" s="48">
        <f t="shared" si="32"/>
        <v>9264318.0944958013</v>
      </c>
      <c r="L40" s="48">
        <f t="shared" si="32"/>
        <v>9514454.6830471866</v>
      </c>
    </row>
    <row r="41" spans="1:12" x14ac:dyDescent="0.2">
      <c r="A41" s="36" t="s">
        <v>37</v>
      </c>
      <c r="B41" s="47">
        <f>B37-B38</f>
        <v>732192193.41385877</v>
      </c>
      <c r="C41" s="47">
        <f t="shared" ref="C41:L41" si="33">C42+C43</f>
        <v>758773221.94603348</v>
      </c>
      <c r="D41" s="47">
        <f t="shared" si="33"/>
        <v>786285056.21591139</v>
      </c>
      <c r="E41" s="47">
        <f t="shared" si="33"/>
        <v>814758833.18870413</v>
      </c>
      <c r="F41" s="47">
        <f t="shared" si="33"/>
        <v>844226662.22378659</v>
      </c>
      <c r="G41" s="47">
        <f t="shared" si="33"/>
        <v>874721651.85835993</v>
      </c>
      <c r="H41" s="47">
        <f t="shared" si="33"/>
        <v>906277937.12579823</v>
      </c>
      <c r="I41" s="47">
        <f t="shared" si="33"/>
        <v>938930707.40619302</v>
      </c>
      <c r="J41" s="47">
        <f t="shared" si="33"/>
        <v>972716234.80544221</v>
      </c>
      <c r="K41" s="47">
        <f t="shared" si="33"/>
        <v>1007671903.0579668</v>
      </c>
      <c r="L41" s="47">
        <f t="shared" si="33"/>
        <v>1043836236.9467769</v>
      </c>
    </row>
    <row r="42" spans="1:12" x14ac:dyDescent="0.2">
      <c r="A42" s="37" t="s">
        <v>16</v>
      </c>
      <c r="B42" s="48">
        <f>B24+B25+B27+B30-B34-B36-B39</f>
        <v>627046489.24412441</v>
      </c>
      <c r="C42" s="48">
        <f t="shared" ref="C42:L42" si="34">C24+C25+C28+C30-C34-C36-C39</f>
        <v>249168943.7502659</v>
      </c>
      <c r="D42" s="48">
        <f t="shared" si="34"/>
        <v>257652519.80582386</v>
      </c>
      <c r="E42" s="48">
        <f t="shared" si="34"/>
        <v>266388756.03756931</v>
      </c>
      <c r="F42" s="48">
        <f t="shared" si="34"/>
        <v>275383364.75913155</v>
      </c>
      <c r="G42" s="48">
        <f t="shared" si="34"/>
        <v>284642076.5976975</v>
      </c>
      <c r="H42" s="48">
        <f t="shared" si="34"/>
        <v>294170631.42704451</v>
      </c>
      <c r="I42" s="48">
        <f t="shared" si="34"/>
        <v>303974768.4856829</v>
      </c>
      <c r="J42" s="48">
        <f t="shared" si="34"/>
        <v>314060215.62669861</v>
      </c>
      <c r="K42" s="48">
        <f t="shared" si="34"/>
        <v>324432677.64279127</v>
      </c>
      <c r="L42" s="48">
        <f t="shared" si="34"/>
        <v>335097823.60673988</v>
      </c>
    </row>
    <row r="43" spans="1:12" ht="15" thickBot="1" x14ac:dyDescent="0.25">
      <c r="A43" s="27" t="s">
        <v>17</v>
      </c>
      <c r="B43" s="48">
        <f>B28+B31-B35-B40</f>
        <v>105145704.16973439</v>
      </c>
      <c r="C43" s="48">
        <f t="shared" ref="C43:L43" si="35">C27+C31-C35-C40</f>
        <v>509604278.19576764</v>
      </c>
      <c r="D43" s="48">
        <f t="shared" si="35"/>
        <v>528632536.41008759</v>
      </c>
      <c r="E43" s="48">
        <f t="shared" si="35"/>
        <v>548370077.15113485</v>
      </c>
      <c r="F43" s="48">
        <f t="shared" si="35"/>
        <v>568843297.46465504</v>
      </c>
      <c r="G43" s="48">
        <f t="shared" si="35"/>
        <v>590079575.26066244</v>
      </c>
      <c r="H43" s="48">
        <f t="shared" si="35"/>
        <v>612107305.69875371</v>
      </c>
      <c r="I43" s="48">
        <f t="shared" si="35"/>
        <v>634955938.92051017</v>
      </c>
      <c r="J43" s="48">
        <f t="shared" si="35"/>
        <v>658656019.1787436</v>
      </c>
      <c r="K43" s="48">
        <f t="shared" si="35"/>
        <v>683239225.41517556</v>
      </c>
      <c r="L43" s="48">
        <f t="shared" si="35"/>
        <v>708738413.34003699</v>
      </c>
    </row>
    <row r="44" spans="1:12" x14ac:dyDescent="0.2">
      <c r="A44" s="50" t="s">
        <v>27</v>
      </c>
      <c r="B44" s="49">
        <f>B23+B29</f>
        <v>1049718680.9372201</v>
      </c>
      <c r="C44" s="49">
        <f t="shared" ref="C44:L44" si="36">C23+C29</f>
        <v>1088841696.1757505</v>
      </c>
      <c r="D44" s="49">
        <f t="shared" si="36"/>
        <v>1129422826.1922202</v>
      </c>
      <c r="E44" s="49">
        <f t="shared" si="36"/>
        <v>1171516414.9244044</v>
      </c>
      <c r="F44" s="49">
        <f t="shared" si="36"/>
        <v>1215178831.7086368</v>
      </c>
      <c r="G44" s="49">
        <f t="shared" si="36"/>
        <v>1260468546.7664177</v>
      </c>
      <c r="H44" s="49">
        <f t="shared" si="36"/>
        <v>1307446209.5044019</v>
      </c>
      <c r="I44" s="49">
        <f t="shared" si="36"/>
        <v>1356174729.7326312</v>
      </c>
      <c r="J44" s="49">
        <f t="shared" si="36"/>
        <v>1406719361.9097664</v>
      </c>
      <c r="K44" s="49">
        <f t="shared" si="36"/>
        <v>1459147792.5281429</v>
      </c>
      <c r="L44" s="49">
        <f t="shared" si="36"/>
        <v>1513530230.7556667</v>
      </c>
    </row>
    <row r="45" spans="1:12" ht="15" x14ac:dyDescent="0.2">
      <c r="A45" s="7"/>
      <c r="C45" s="7"/>
      <c r="D45" s="7"/>
      <c r="E45" s="7"/>
      <c r="F45" s="7"/>
      <c r="G45" s="7"/>
      <c r="H45" s="7"/>
      <c r="I45" s="7"/>
      <c r="J45" s="7"/>
      <c r="K45" s="7"/>
      <c r="L45" s="52">
        <f>SUM(B44:L44)</f>
        <v>13958165321.13526</v>
      </c>
    </row>
    <row r="46" spans="1:12" x14ac:dyDescent="0.2">
      <c r="A46" s="8" t="s">
        <v>21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">
      <c r="A47" s="10" t="s">
        <v>40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">
      <c r="A48" s="10" t="s">
        <v>22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">
      <c r="A49" s="10" t="s">
        <v>23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">
      <c r="A50" s="10" t="s">
        <v>24</v>
      </c>
      <c r="B50" s="9">
        <v>200000</v>
      </c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">
      <c r="A51" s="10" t="s">
        <v>25</v>
      </c>
      <c r="B51" s="53">
        <f>B50/B44*100</f>
        <v>1.9052723708930668E-2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">
      <c r="A52" s="10" t="s">
        <v>38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5" spans="1:12" x14ac:dyDescent="0.2">
      <c r="B55" s="49"/>
    </row>
    <row r="56" spans="1:12" x14ac:dyDescent="0.2">
      <c r="B56" s="49"/>
    </row>
    <row r="57" spans="1:12" x14ac:dyDescent="0.2">
      <c r="B57" s="49"/>
    </row>
    <row r="58" spans="1:12" x14ac:dyDescent="0.2">
      <c r="B58" s="49"/>
    </row>
    <row r="59" spans="1:12" x14ac:dyDescent="0.2">
      <c r="B59" s="49"/>
    </row>
    <row r="60" spans="1:12" x14ac:dyDescent="0.2">
      <c r="B60" s="49"/>
    </row>
  </sheetData>
  <mergeCells count="2">
    <mergeCell ref="A6:B6"/>
    <mergeCell ref="A7:B7"/>
  </mergeCells>
  <pageMargins left="0.7" right="0.7" top="0.75" bottom="0.75" header="0.3" footer="0.3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4.3</vt:lpstr>
      <vt:lpstr>'Anexa 4.3'!Print_Area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Stoica</dc:creator>
  <cp:lastModifiedBy>Nicoleta Jianu</cp:lastModifiedBy>
  <cp:lastPrinted>2021-04-07T07:44:07Z</cp:lastPrinted>
  <dcterms:created xsi:type="dcterms:W3CDTF">2020-02-24T12:50:03Z</dcterms:created>
  <dcterms:modified xsi:type="dcterms:W3CDTF">2021-04-26T08:57:17Z</dcterms:modified>
</cp:coreProperties>
</file>