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Anexa 1a" sheetId="1" r:id="rId1"/>
  </sheets>
  <calcPr calcId="124519"/>
</workbook>
</file>

<file path=xl/calcChain.xml><?xml version="1.0" encoding="utf-8"?>
<calcChain xmlns="http://schemas.openxmlformats.org/spreadsheetml/2006/main">
  <c r="D41" i="1"/>
  <c r="D37"/>
  <c r="D34"/>
  <c r="D30"/>
  <c r="D27" s="1"/>
  <c r="D19"/>
  <c r="D11"/>
  <c r="D12"/>
  <c r="D20"/>
  <c r="D33" l="1"/>
  <c r="D35"/>
  <c r="D10"/>
  <c r="D38" l="1"/>
  <c r="D44" l="1"/>
  <c r="D49" s="1"/>
  <c r="D40"/>
  <c r="D43" s="1"/>
  <c r="D51" s="1"/>
  <c r="D48" l="1"/>
  <c r="D52" s="1"/>
  <c r="D54"/>
</calcChain>
</file>

<file path=xl/sharedStrings.xml><?xml version="1.0" encoding="utf-8"?>
<sst xmlns="http://schemas.openxmlformats.org/spreadsheetml/2006/main" count="130" uniqueCount="92">
  <si>
    <t>Anexa nr. 1a) la normele metodologice</t>
  </si>
  <si>
    <t xml:space="preserve">FIȘA DE FUNDAMENTARE </t>
  </si>
  <si>
    <t>pentru stabilirea tarifului de colectare separată și transport separat al deșeurilor reciclabile de hârtie, metal, plastic și sticlă din deșeurile municipale</t>
  </si>
  <si>
    <t>Nr. crt.</t>
  </si>
  <si>
    <t>SPECIFICAȚIE</t>
  </si>
  <si>
    <t>UM</t>
  </si>
  <si>
    <t>Programat anual</t>
  </si>
  <si>
    <t>Cheltuieli materiale, din care:</t>
  </si>
  <si>
    <t>lei/an</t>
  </si>
  <si>
    <t xml:space="preserve">Carburanți, aditivi și lubrifianți </t>
  </si>
  <si>
    <t>Cheltuieli cu utilitățile, din care:</t>
  </si>
  <si>
    <t>1.2.1</t>
  </si>
  <si>
    <t>Energie electrică tehnologică</t>
  </si>
  <si>
    <t>1.2.2</t>
  </si>
  <si>
    <t>Energie electrică activități administrative</t>
  </si>
  <si>
    <t>1.2.3</t>
  </si>
  <si>
    <t>Alimentare cu apă și canalizarea ape uzate</t>
  </si>
  <si>
    <t>1.2.4</t>
  </si>
  <si>
    <t>Alte utilități</t>
  </si>
  <si>
    <t>Piese de schimb pentru autospeciale, mijloace de transport, utilaje, instalații și echipamente</t>
  </si>
  <si>
    <t>1.4.</t>
  </si>
  <si>
    <t>Materii prime și materiale consumabile</t>
  </si>
  <si>
    <t>Echipament de lucru și protecția muncii</t>
  </si>
  <si>
    <t>Reparații și întreținere, din care</t>
  </si>
  <si>
    <t>1.6.1</t>
  </si>
  <si>
    <t>Reparații și întreținere în regie</t>
  </si>
  <si>
    <t>1.6.2</t>
  </si>
  <si>
    <t>Reparații și întreținere cu terții</t>
  </si>
  <si>
    <t>Amortizarea autospecialelor, utilajelor, instalațiilor și a mijloacelor de transport</t>
  </si>
  <si>
    <t>Redevență</t>
  </si>
  <si>
    <t xml:space="preserve">Cheltuieli cu protecția mediului </t>
  </si>
  <si>
    <t>1.10.</t>
  </si>
  <si>
    <t>Cheltuieli cu determinarea  compoziției deșeurilor</t>
  </si>
  <si>
    <t>Alte cheltuieli cu servicii executate de terți, din care:</t>
  </si>
  <si>
    <t>1.11.1</t>
  </si>
  <si>
    <t>Campanii de informare și conștientizare</t>
  </si>
  <si>
    <t>1.11.2</t>
  </si>
  <si>
    <t>Închiriere de utilaje/autospeciale/mijloace de transport</t>
  </si>
  <si>
    <t>1.11.3</t>
  </si>
  <si>
    <t>Cheltuieli cu taxe, licențe, acreditări/certificări și autorizări</t>
  </si>
  <si>
    <t>1.11.4</t>
  </si>
  <si>
    <t>Alte cheltuieli</t>
  </si>
  <si>
    <t>Alte cheltuieli materiale, exclusiv provizioane, amenzi, penalități, despăgubiri, donații și sponsorizări</t>
  </si>
  <si>
    <t>Cheltuieli de natură salarială, din care:</t>
  </si>
  <si>
    <t xml:space="preserve">Salarii </t>
  </si>
  <si>
    <t>Contribuție asiguratorie pentru muncă (CAM)</t>
  </si>
  <si>
    <t>Contribuție la fondul pentru handicap</t>
  </si>
  <si>
    <t>Alte drepturi asimilate salariilor</t>
  </si>
  <si>
    <t>I</t>
  </si>
  <si>
    <t>Total cheltuieli de exploatare (1+2)</t>
  </si>
  <si>
    <t>II</t>
  </si>
  <si>
    <t>Cheltuieli financiare</t>
  </si>
  <si>
    <t>III</t>
  </si>
  <si>
    <t>Cheltuieli totale (CT = I + II)</t>
  </si>
  <si>
    <t>IV</t>
  </si>
  <si>
    <t>Profit (CT x r%)</t>
  </si>
  <si>
    <t>fara formula</t>
  </si>
  <si>
    <t>V</t>
  </si>
  <si>
    <t>Cota de dezvoltare, dacă este cazul (CT x d%)</t>
  </si>
  <si>
    <t>VI</t>
  </si>
  <si>
    <t>Valoare totală a prestației  (III + IV + V)</t>
  </si>
  <si>
    <t>VII</t>
  </si>
  <si>
    <t>tone/an</t>
  </si>
  <si>
    <t>7.1.</t>
  </si>
  <si>
    <t>7.2.</t>
  </si>
  <si>
    <t>VIII</t>
  </si>
  <si>
    <t>IX</t>
  </si>
  <si>
    <t>Ponderea deșeurilor menajere în deșeurile municipale (7.1/VII)</t>
  </si>
  <si>
    <t>%</t>
  </si>
  <si>
    <t>X</t>
  </si>
  <si>
    <t>Ponderea deșeurilor similare în deșeurile municipale (7.2/VII)</t>
  </si>
  <si>
    <t>XI</t>
  </si>
  <si>
    <t>Număr de locuitori</t>
  </si>
  <si>
    <t>pers</t>
  </si>
  <si>
    <t>XII</t>
  </si>
  <si>
    <t xml:space="preserve">Tarif (VI / VIII) </t>
  </si>
  <si>
    <t>lei/tonă</t>
  </si>
  <si>
    <t>XIII</t>
  </si>
  <si>
    <t>Tarif utilizatori casnici  (IX x VIII x XII)/(XI x 12)</t>
  </si>
  <si>
    <t>lei/pers/lună</t>
  </si>
  <si>
    <t>XIV</t>
  </si>
  <si>
    <t>Densitatea medie a deșeurilor municipale (ρ)</t>
  </si>
  <si>
    <t>tone/mc</t>
  </si>
  <si>
    <t>XV</t>
  </si>
  <si>
    <t>Tarif utilizatori non casnici (XII)x(XIV)</t>
  </si>
  <si>
    <t>lei/mc</t>
  </si>
  <si>
    <t>S.C. ECOSAL PREST SER DOBROEȘTI S.R.L.</t>
  </si>
  <si>
    <r>
      <t>Cantitatea programată deșeuri municipale Q</t>
    </r>
    <r>
      <rPr>
        <vertAlign val="subscript"/>
        <sz val="12"/>
        <color theme="1"/>
        <rFont val="Arial"/>
        <family val="2"/>
      </rPr>
      <t xml:space="preserve">municipale </t>
    </r>
    <r>
      <rPr>
        <sz val="12"/>
        <color theme="1"/>
        <rFont val="Arial"/>
        <family val="2"/>
      </rPr>
      <t>, din care:</t>
    </r>
  </si>
  <si>
    <r>
      <t>Cantitatea programată deșeuri menajere Q</t>
    </r>
    <r>
      <rPr>
        <vertAlign val="subscript"/>
        <sz val="12"/>
        <color theme="1"/>
        <rFont val="Arial"/>
        <family val="2"/>
      </rPr>
      <t>menajere</t>
    </r>
  </si>
  <si>
    <r>
      <t>Cantitatea programată deșeuri similare Q</t>
    </r>
    <r>
      <rPr>
        <vertAlign val="subscript"/>
        <sz val="12"/>
        <color theme="1"/>
        <rFont val="Arial"/>
        <family val="2"/>
      </rPr>
      <t>similare</t>
    </r>
  </si>
  <si>
    <r>
      <t xml:space="preserve">Cantitatea programată deșeuri reciclabile Q </t>
    </r>
    <r>
      <rPr>
        <vertAlign val="subscript"/>
        <sz val="12"/>
        <color theme="1"/>
        <rFont val="Arial"/>
        <family val="2"/>
      </rPr>
      <t xml:space="preserve">reciclabile </t>
    </r>
    <r>
      <rPr>
        <vertAlign val="superscript"/>
        <sz val="12"/>
        <color theme="1"/>
        <rFont val="Arial"/>
        <family val="2"/>
      </rPr>
      <t>(*)</t>
    </r>
  </si>
  <si>
    <t>Comuna Dobroești, județul Ilfov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</si>
</sst>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vertAlign val="superscript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/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4"/>
  <sheetViews>
    <sheetView tabSelected="1" topLeftCell="A40" workbookViewId="0">
      <selection activeCell="B54" sqref="B54"/>
    </sheetView>
  </sheetViews>
  <sheetFormatPr defaultRowHeight="15"/>
  <cols>
    <col min="1" max="1" width="8.109375" style="3" customWidth="1"/>
    <col min="2" max="2" width="54.5546875" style="3" customWidth="1"/>
    <col min="3" max="3" width="10.88671875" style="3" customWidth="1"/>
    <col min="4" max="4" width="17.88671875" style="3" customWidth="1"/>
    <col min="5" max="16384" width="8.88671875" style="3"/>
  </cols>
  <sheetData>
    <row r="1" spans="1:4" s="10" customFormat="1" ht="15.6">
      <c r="A1" s="10" t="s">
        <v>86</v>
      </c>
    </row>
    <row r="3" spans="1:4" ht="15.6">
      <c r="B3" s="1" t="s">
        <v>0</v>
      </c>
    </row>
    <row r="4" spans="1:4">
      <c r="A4" s="4"/>
      <c r="B4" s="4"/>
      <c r="C4" s="4"/>
      <c r="D4" s="4"/>
    </row>
    <row r="5" spans="1:4" ht="15.6">
      <c r="A5" s="18" t="s">
        <v>1</v>
      </c>
      <c r="B5" s="18"/>
      <c r="C5" s="18"/>
      <c r="D5" s="18"/>
    </row>
    <row r="6" spans="1:4" ht="37.200000000000003" customHeight="1">
      <c r="A6" s="17" t="s">
        <v>2</v>
      </c>
      <c r="B6" s="17"/>
      <c r="C6" s="17"/>
      <c r="D6" s="17"/>
    </row>
    <row r="7" spans="1:4" s="4" customFormat="1" ht="15.6">
      <c r="A7" s="17" t="s">
        <v>91</v>
      </c>
      <c r="B7" s="17"/>
      <c r="C7" s="17"/>
      <c r="D7" s="17"/>
    </row>
    <row r="8" spans="1:4" ht="15.6">
      <c r="A8" s="9"/>
      <c r="B8" s="9"/>
      <c r="C8" s="9"/>
      <c r="D8" s="9"/>
    </row>
    <row r="9" spans="1:4" ht="31.2">
      <c r="A9" s="5" t="s">
        <v>3</v>
      </c>
      <c r="B9" s="6" t="s">
        <v>4</v>
      </c>
      <c r="C9" s="6" t="s">
        <v>5</v>
      </c>
      <c r="D9" s="6" t="s">
        <v>6</v>
      </c>
    </row>
    <row r="10" spans="1:4" ht="19.5" customHeight="1">
      <c r="A10" s="7">
        <v>1</v>
      </c>
      <c r="B10" s="8" t="s">
        <v>7</v>
      </c>
      <c r="C10" s="7" t="s">
        <v>8</v>
      </c>
      <c r="D10" s="12">
        <f>SUM(D11,D12,D17,D18,D19,D20,D23,D24,D25,D26,D27,D32,)</f>
        <v>341412</v>
      </c>
    </row>
    <row r="11" spans="1:4" ht="20.25" customHeight="1">
      <c r="A11" s="7">
        <v>1.1000000000000001</v>
      </c>
      <c r="B11" s="8" t="s">
        <v>9</v>
      </c>
      <c r="C11" s="7" t="s">
        <v>8</v>
      </c>
      <c r="D11" s="12">
        <f>163800+17589</f>
        <v>181389</v>
      </c>
    </row>
    <row r="12" spans="1:4" ht="21" customHeight="1">
      <c r="A12" s="7">
        <v>1.2</v>
      </c>
      <c r="B12" s="8" t="s">
        <v>10</v>
      </c>
      <c r="C12" s="7" t="s">
        <v>8</v>
      </c>
      <c r="D12" s="12">
        <f>SUM(D13,D14,D15,D16)</f>
        <v>0</v>
      </c>
    </row>
    <row r="13" spans="1:4" ht="18.75" customHeight="1">
      <c r="A13" s="7" t="s">
        <v>11</v>
      </c>
      <c r="B13" s="8" t="s">
        <v>12</v>
      </c>
      <c r="C13" s="7" t="s">
        <v>8</v>
      </c>
      <c r="D13" s="13">
        <v>0</v>
      </c>
    </row>
    <row r="14" spans="1:4" ht="18" customHeight="1">
      <c r="A14" s="7" t="s">
        <v>13</v>
      </c>
      <c r="B14" s="8" t="s">
        <v>14</v>
      </c>
      <c r="C14" s="7" t="s">
        <v>8</v>
      </c>
      <c r="D14" s="13">
        <v>0</v>
      </c>
    </row>
    <row r="15" spans="1:4" ht="18" customHeight="1">
      <c r="A15" s="7" t="s">
        <v>15</v>
      </c>
      <c r="B15" s="8" t="s">
        <v>16</v>
      </c>
      <c r="C15" s="7" t="s">
        <v>8</v>
      </c>
      <c r="D15" s="12">
        <v>0</v>
      </c>
    </row>
    <row r="16" spans="1:4" ht="21" customHeight="1">
      <c r="A16" s="7" t="s">
        <v>17</v>
      </c>
      <c r="B16" s="8" t="s">
        <v>18</v>
      </c>
      <c r="C16" s="7" t="s">
        <v>8</v>
      </c>
      <c r="D16" s="12">
        <v>0</v>
      </c>
    </row>
    <row r="17" spans="1:4" ht="31.5" customHeight="1">
      <c r="A17" s="7">
        <v>1.3</v>
      </c>
      <c r="B17" s="8" t="s">
        <v>19</v>
      </c>
      <c r="C17" s="7" t="s">
        <v>8</v>
      </c>
      <c r="D17" s="12">
        <v>16347</v>
      </c>
    </row>
    <row r="18" spans="1:4" ht="16.5" customHeight="1">
      <c r="A18" s="7" t="s">
        <v>20</v>
      </c>
      <c r="B18" s="8" t="s">
        <v>21</v>
      </c>
      <c r="C18" s="7" t="s">
        <v>8</v>
      </c>
      <c r="D18" s="12"/>
    </row>
    <row r="19" spans="1:4" ht="18" customHeight="1">
      <c r="A19" s="7">
        <v>1.5</v>
      </c>
      <c r="B19" s="8" t="s">
        <v>22</v>
      </c>
      <c r="C19" s="7" t="s">
        <v>8</v>
      </c>
      <c r="D19" s="12">
        <f>7*500</f>
        <v>3500</v>
      </c>
    </row>
    <row r="20" spans="1:4" ht="16.5" customHeight="1">
      <c r="A20" s="7">
        <v>1.6</v>
      </c>
      <c r="B20" s="8" t="s">
        <v>23</v>
      </c>
      <c r="C20" s="7" t="s">
        <v>8</v>
      </c>
      <c r="D20" s="12">
        <f>SUM(D21,D22)</f>
        <v>33700</v>
      </c>
    </row>
    <row r="21" spans="1:4" ht="16.5" customHeight="1">
      <c r="A21" s="7" t="s">
        <v>24</v>
      </c>
      <c r="B21" s="8" t="s">
        <v>25</v>
      </c>
      <c r="C21" s="7" t="s">
        <v>8</v>
      </c>
      <c r="D21" s="12">
        <v>4265</v>
      </c>
    </row>
    <row r="22" spans="1:4" ht="15.75" customHeight="1">
      <c r="A22" s="7" t="s">
        <v>26</v>
      </c>
      <c r="B22" s="8" t="s">
        <v>27</v>
      </c>
      <c r="C22" s="7" t="s">
        <v>8</v>
      </c>
      <c r="D22" s="12">
        <v>29435</v>
      </c>
    </row>
    <row r="23" spans="1:4" ht="32.25" customHeight="1">
      <c r="A23" s="7">
        <v>1.7</v>
      </c>
      <c r="B23" s="8" t="s">
        <v>28</v>
      </c>
      <c r="C23" s="7" t="s">
        <v>8</v>
      </c>
      <c r="D23" s="12">
        <v>77826</v>
      </c>
    </row>
    <row r="24" spans="1:4" ht="15" customHeight="1">
      <c r="A24" s="7">
        <v>1.8</v>
      </c>
      <c r="B24" s="8" t="s">
        <v>29</v>
      </c>
      <c r="C24" s="7" t="s">
        <v>8</v>
      </c>
      <c r="D24" s="12">
        <v>2500</v>
      </c>
    </row>
    <row r="25" spans="1:4">
      <c r="A25" s="7">
        <v>1.9</v>
      </c>
      <c r="B25" s="8" t="s">
        <v>30</v>
      </c>
      <c r="C25" s="7" t="s">
        <v>8</v>
      </c>
      <c r="D25" s="12">
        <v>3676</v>
      </c>
    </row>
    <row r="26" spans="1:4">
      <c r="A26" s="7" t="s">
        <v>31</v>
      </c>
      <c r="B26" s="8" t="s">
        <v>32</v>
      </c>
      <c r="C26" s="7" t="s">
        <v>8</v>
      </c>
      <c r="D26" s="12">
        <v>0</v>
      </c>
    </row>
    <row r="27" spans="1:4">
      <c r="A27" s="7">
        <v>1.1100000000000001</v>
      </c>
      <c r="B27" s="8" t="s">
        <v>33</v>
      </c>
      <c r="C27" s="7" t="s">
        <v>8</v>
      </c>
      <c r="D27" s="12">
        <f>SUM(D28,D29,D30,D31)</f>
        <v>22474</v>
      </c>
    </row>
    <row r="28" spans="1:4">
      <c r="A28" s="7" t="s">
        <v>34</v>
      </c>
      <c r="B28" s="8" t="s">
        <v>35</v>
      </c>
      <c r="C28" s="7" t="s">
        <v>8</v>
      </c>
      <c r="D28" s="12">
        <v>2700</v>
      </c>
    </row>
    <row r="29" spans="1:4">
      <c r="A29" s="7" t="s">
        <v>36</v>
      </c>
      <c r="B29" s="8" t="s">
        <v>37</v>
      </c>
      <c r="C29" s="7" t="s">
        <v>8</v>
      </c>
      <c r="D29" s="12">
        <v>0</v>
      </c>
    </row>
    <row r="30" spans="1:4" ht="30">
      <c r="A30" s="7" t="s">
        <v>38</v>
      </c>
      <c r="B30" s="8" t="s">
        <v>39</v>
      </c>
      <c r="C30" s="7" t="s">
        <v>8</v>
      </c>
      <c r="D30" s="12">
        <f>15231+3000+1543</f>
        <v>19774</v>
      </c>
    </row>
    <row r="31" spans="1:4">
      <c r="A31" s="7" t="s">
        <v>40</v>
      </c>
      <c r="B31" s="8" t="s">
        <v>41</v>
      </c>
      <c r="C31" s="7" t="s">
        <v>8</v>
      </c>
      <c r="D31" s="12">
        <v>0</v>
      </c>
    </row>
    <row r="32" spans="1:4" ht="30">
      <c r="A32" s="7">
        <v>1.1200000000000001</v>
      </c>
      <c r="B32" s="8" t="s">
        <v>42</v>
      </c>
      <c r="C32" s="7" t="s">
        <v>8</v>
      </c>
      <c r="D32" s="12">
        <v>0</v>
      </c>
    </row>
    <row r="33" spans="1:6">
      <c r="A33" s="7">
        <v>2</v>
      </c>
      <c r="B33" s="8" t="s">
        <v>43</v>
      </c>
      <c r="C33" s="7" t="s">
        <v>8</v>
      </c>
      <c r="D33" s="12">
        <f>SUM(D34,D35,D36,D37)</f>
        <v>517825</v>
      </c>
    </row>
    <row r="34" spans="1:6">
      <c r="A34" s="7">
        <v>2.1</v>
      </c>
      <c r="B34" s="8" t="s">
        <v>44</v>
      </c>
      <c r="C34" s="7" t="s">
        <v>8</v>
      </c>
      <c r="D34" s="12">
        <f>7*5500*12</f>
        <v>462000</v>
      </c>
    </row>
    <row r="35" spans="1:6">
      <c r="A35" s="7">
        <v>2.2000000000000002</v>
      </c>
      <c r="B35" s="8" t="s">
        <v>45</v>
      </c>
      <c r="C35" s="7" t="s">
        <v>8</v>
      </c>
      <c r="D35" s="12">
        <f>D34*2.25/100</f>
        <v>10395</v>
      </c>
    </row>
    <row r="36" spans="1:6">
      <c r="A36" s="7">
        <v>2.2999999999999998</v>
      </c>
      <c r="B36" s="8" t="s">
        <v>46</v>
      </c>
      <c r="C36" s="7" t="s">
        <v>8</v>
      </c>
      <c r="D36" s="12">
        <v>0</v>
      </c>
    </row>
    <row r="37" spans="1:6">
      <c r="A37" s="7">
        <v>2.4</v>
      </c>
      <c r="B37" s="8" t="s">
        <v>47</v>
      </c>
      <c r="C37" s="7" t="s">
        <v>8</v>
      </c>
      <c r="D37" s="11">
        <f>7*1450+7*20*21*12</f>
        <v>45430</v>
      </c>
    </row>
    <row r="38" spans="1:6">
      <c r="A38" s="7" t="s">
        <v>48</v>
      </c>
      <c r="B38" s="8" t="s">
        <v>49</v>
      </c>
      <c r="C38" s="7" t="s">
        <v>8</v>
      </c>
      <c r="D38" s="12">
        <f>SUM(D10,D33)</f>
        <v>859237</v>
      </c>
    </row>
    <row r="39" spans="1:6">
      <c r="A39" s="7" t="s">
        <v>50</v>
      </c>
      <c r="B39" s="8" t="s">
        <v>51</v>
      </c>
      <c r="C39" s="7" t="s">
        <v>8</v>
      </c>
      <c r="D39" s="12">
        <v>0</v>
      </c>
    </row>
    <row r="40" spans="1:6">
      <c r="A40" s="7" t="s">
        <v>52</v>
      </c>
      <c r="B40" s="8" t="s">
        <v>53</v>
      </c>
      <c r="C40" s="7" t="s">
        <v>8</v>
      </c>
      <c r="D40" s="12">
        <f>SUM(D38,D39)</f>
        <v>859237</v>
      </c>
    </row>
    <row r="41" spans="1:6" ht="30">
      <c r="A41" s="7" t="s">
        <v>54</v>
      </c>
      <c r="B41" s="8" t="s">
        <v>55</v>
      </c>
      <c r="C41" s="7" t="s">
        <v>8</v>
      </c>
      <c r="D41" s="12">
        <f>D40*2/100</f>
        <v>17184.740000000002</v>
      </c>
      <c r="E41" s="2"/>
      <c r="F41" s="2" t="s">
        <v>56</v>
      </c>
    </row>
    <row r="42" spans="1:6" ht="37.5" customHeight="1">
      <c r="A42" s="7" t="s">
        <v>57</v>
      </c>
      <c r="B42" s="8" t="s">
        <v>58</v>
      </c>
      <c r="C42" s="7" t="s">
        <v>8</v>
      </c>
      <c r="D42" s="12">
        <v>0</v>
      </c>
      <c r="E42" s="2"/>
      <c r="F42" s="2" t="s">
        <v>56</v>
      </c>
    </row>
    <row r="43" spans="1:6" ht="15.75" customHeight="1">
      <c r="A43" s="7" t="s">
        <v>59</v>
      </c>
      <c r="B43" s="8" t="s">
        <v>60</v>
      </c>
      <c r="C43" s="7" t="s">
        <v>8</v>
      </c>
      <c r="D43" s="12">
        <f>SUM(D40,D41,D42)</f>
        <v>876421.74</v>
      </c>
    </row>
    <row r="44" spans="1:6" ht="21.75" customHeight="1">
      <c r="A44" s="7" t="s">
        <v>61</v>
      </c>
      <c r="B44" s="8" t="s">
        <v>87</v>
      </c>
      <c r="C44" s="7" t="s">
        <v>62</v>
      </c>
      <c r="D44" s="12">
        <f>SUM(D45,D46)</f>
        <v>12757</v>
      </c>
    </row>
    <row r="45" spans="1:6" ht="18.600000000000001">
      <c r="A45" s="7" t="s">
        <v>63</v>
      </c>
      <c r="B45" s="8" t="s">
        <v>88</v>
      </c>
      <c r="C45" s="7" t="s">
        <v>62</v>
      </c>
      <c r="D45" s="12">
        <v>7676</v>
      </c>
    </row>
    <row r="46" spans="1:6" ht="18.600000000000001">
      <c r="A46" s="7" t="s">
        <v>64</v>
      </c>
      <c r="B46" s="8" t="s">
        <v>89</v>
      </c>
      <c r="C46" s="7" t="s">
        <v>62</v>
      </c>
      <c r="D46" s="12">
        <v>5081</v>
      </c>
    </row>
    <row r="47" spans="1:6" ht="19.2">
      <c r="A47" s="7" t="s">
        <v>65</v>
      </c>
      <c r="B47" s="8" t="s">
        <v>90</v>
      </c>
      <c r="C47" s="7" t="s">
        <v>62</v>
      </c>
      <c r="D47" s="12">
        <v>3527</v>
      </c>
    </row>
    <row r="48" spans="1:6" ht="34.5" customHeight="1">
      <c r="A48" s="7" t="s">
        <v>66</v>
      </c>
      <c r="B48" s="8" t="s">
        <v>67</v>
      </c>
      <c r="C48" s="7" t="s">
        <v>68</v>
      </c>
      <c r="D48" s="14">
        <f>D45/D44</f>
        <v>0.60170886572078075</v>
      </c>
    </row>
    <row r="49" spans="1:4" ht="30.75" customHeight="1">
      <c r="A49" s="7" t="s">
        <v>69</v>
      </c>
      <c r="B49" s="8" t="s">
        <v>70</v>
      </c>
      <c r="C49" s="7" t="s">
        <v>68</v>
      </c>
      <c r="D49" s="14">
        <f>D46/D44</f>
        <v>0.39829113427921925</v>
      </c>
    </row>
    <row r="50" spans="1:4">
      <c r="A50" s="7" t="s">
        <v>71</v>
      </c>
      <c r="B50" s="8" t="s">
        <v>72</v>
      </c>
      <c r="C50" s="7" t="s">
        <v>73</v>
      </c>
      <c r="D50" s="12">
        <v>10994</v>
      </c>
    </row>
    <row r="51" spans="1:4" s="10" customFormat="1" ht="15.6">
      <c r="A51" s="6" t="s">
        <v>74</v>
      </c>
      <c r="B51" s="5" t="s">
        <v>75</v>
      </c>
      <c r="C51" s="6" t="s">
        <v>76</v>
      </c>
      <c r="D51" s="16">
        <f>D43/D47</f>
        <v>248.48929401757869</v>
      </c>
    </row>
    <row r="52" spans="1:4" ht="30">
      <c r="A52" s="7" t="s">
        <v>77</v>
      </c>
      <c r="B52" s="8" t="s">
        <v>78</v>
      </c>
      <c r="C52" s="7" t="s">
        <v>79</v>
      </c>
      <c r="D52" s="15">
        <f>(D48*D47*D51)/(D50*12)</f>
        <v>3.9972616204932465</v>
      </c>
    </row>
    <row r="53" spans="1:4">
      <c r="A53" s="7" t="s">
        <v>80</v>
      </c>
      <c r="B53" s="8" t="s">
        <v>81</v>
      </c>
      <c r="C53" s="7" t="s">
        <v>82</v>
      </c>
      <c r="D53" s="12">
        <v>0.35</v>
      </c>
    </row>
    <row r="54" spans="1:4">
      <c r="A54" s="7" t="s">
        <v>83</v>
      </c>
      <c r="B54" s="8" t="s">
        <v>84</v>
      </c>
      <c r="C54" s="7" t="s">
        <v>85</v>
      </c>
      <c r="D54" s="15">
        <f>D51*D53</f>
        <v>86.971252906152529</v>
      </c>
    </row>
  </sheetData>
  <mergeCells count="3">
    <mergeCell ref="A6:D6"/>
    <mergeCell ref="A7:D7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1a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AB</cp:lastModifiedBy>
  <dcterms:created xsi:type="dcterms:W3CDTF">2023-06-08T18:31:23Z</dcterms:created>
  <dcterms:modified xsi:type="dcterms:W3CDTF">2023-06-11T21:59:00Z</dcterms:modified>
</cp:coreProperties>
</file>